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3\"/>
    </mc:Choice>
  </mc:AlternateContent>
  <xr:revisionPtr revIDLastSave="0" documentId="13_ncr:1_{60EA3E31-B08A-4B6B-9408-BE1AFC955DD2}"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616" r:id="rId2"/>
    <sheet name="Financiero" sheetId="610" r:id="rId3"/>
    <sheet name="Registro fotográfico social" sheetId="617" r:id="rId4"/>
    <sheet name="Registro fotográfico redes" sheetId="497" r:id="rId5"/>
    <sheet name="Registro fotográfico técnico" sheetId="612" r:id="rId6"/>
    <sheet name="Registro fotográfico túnel" sheetId="611" r:id="rId7"/>
    <sheet name="Registro fotográfico puentes" sheetId="614" r:id="rId8"/>
    <sheet name="Registro fotográfico OyM" sheetId="615" r:id="rId9"/>
    <sheet name="Registro fotográfico ambiental" sheetId="61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ambiental'!$A$1:$L$92</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técnico'!$B$1:$M$58</definedName>
    <definedName name="_xlnm.Print_Area" localSheetId="6">'Registro fotográfico túnel'!$A$1:$M$120</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'[5]Ficha Financiera'!$L$12</definedName>
    <definedName name="fecha_inicio" localSheetId="5">'[8]Ficha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6" i="610" l="1"/>
  <c r="Q276" i="610" s="1"/>
  <c r="O275" i="610"/>
  <c r="Q275" i="610" s="1"/>
  <c r="O274" i="610"/>
  <c r="Q274" i="610" s="1"/>
  <c r="N269" i="610"/>
  <c r="O268" i="610"/>
  <c r="Q268" i="610" s="1"/>
  <c r="O267" i="610"/>
  <c r="Q267" i="610" s="1"/>
  <c r="O264" i="610"/>
  <c r="Q264" i="610" s="1"/>
  <c r="O263" i="610"/>
  <c r="O262" i="610"/>
  <c r="O261" i="610"/>
  <c r="Q261" i="610" s="1"/>
  <c r="Q260" i="610"/>
  <c r="O260" i="610"/>
  <c r="O259" i="610"/>
  <c r="Q259" i="610" s="1"/>
  <c r="Q258" i="610"/>
  <c r="O258" i="610"/>
  <c r="O257" i="610"/>
  <c r="Q257" i="610" s="1"/>
  <c r="Q256" i="610"/>
  <c r="O256" i="610"/>
  <c r="O255" i="610"/>
  <c r="Q255" i="610" s="1"/>
  <c r="Q254" i="610"/>
  <c r="O254" i="610"/>
  <c r="O253" i="610"/>
  <c r="Q253" i="610" s="1"/>
  <c r="Q252" i="610"/>
  <c r="O252" i="610"/>
  <c r="O251" i="610"/>
  <c r="Q251" i="610" s="1"/>
  <c r="Q250" i="610"/>
  <c r="O250" i="610"/>
  <c r="O249" i="610"/>
  <c r="Q249" i="610" s="1"/>
  <c r="G249" i="610"/>
  <c r="O248" i="610"/>
  <c r="Q248" i="610" s="1"/>
  <c r="Q247" i="610"/>
  <c r="O247" i="610"/>
  <c r="O246" i="610"/>
  <c r="Q246" i="610" s="1"/>
  <c r="Q245" i="610"/>
  <c r="O245" i="610"/>
  <c r="G245" i="610"/>
  <c r="G269" i="610" s="1"/>
  <c r="O244" i="610"/>
  <c r="Q244" i="610" s="1"/>
  <c r="Q233" i="610"/>
  <c r="O233" i="610"/>
  <c r="O226" i="610"/>
  <c r="Q226" i="610" s="1"/>
  <c r="Q225" i="610"/>
  <c r="O225" i="610"/>
  <c r="O224" i="610"/>
  <c r="Q224" i="610" s="1"/>
  <c r="Q223" i="610"/>
  <c r="O223" i="610"/>
  <c r="O222" i="610"/>
  <c r="Q222" i="610" s="1"/>
  <c r="N219" i="610"/>
  <c r="O218" i="610"/>
  <c r="Q218" i="610" s="1"/>
  <c r="Q217" i="610"/>
  <c r="O217" i="610"/>
  <c r="O216" i="610"/>
  <c r="Q216" i="610" s="1"/>
  <c r="Q215" i="610"/>
  <c r="O215" i="610"/>
  <c r="O214" i="610"/>
  <c r="Q214" i="610" s="1"/>
  <c r="Q213" i="610"/>
  <c r="O213" i="610"/>
  <c r="O212" i="610"/>
  <c r="Q212" i="610" s="1"/>
  <c r="Q211" i="610"/>
  <c r="O211" i="610"/>
  <c r="O210" i="610"/>
  <c r="Q210" i="610" s="1"/>
  <c r="Q209" i="610"/>
  <c r="O209" i="610"/>
  <c r="O208" i="610"/>
  <c r="Q208" i="610" s="1"/>
  <c r="Q207" i="610"/>
  <c r="O207" i="610"/>
  <c r="O206" i="610"/>
  <c r="Q206" i="610" s="1"/>
  <c r="Q205" i="610"/>
  <c r="O205" i="610"/>
  <c r="O204" i="610"/>
  <c r="Q204" i="610" s="1"/>
  <c r="Q203" i="610"/>
  <c r="O203" i="610"/>
  <c r="O202" i="610"/>
  <c r="Q202" i="610" s="1"/>
  <c r="Q201" i="610"/>
  <c r="O201" i="610"/>
  <c r="O200" i="610"/>
  <c r="Q200" i="610" s="1"/>
  <c r="Q199" i="610"/>
  <c r="O199" i="610"/>
  <c r="O198" i="610"/>
  <c r="Q198" i="610" s="1"/>
  <c r="Q197" i="610"/>
  <c r="O197" i="610"/>
  <c r="O196" i="610"/>
  <c r="Q196" i="610" s="1"/>
  <c r="Q195" i="610"/>
  <c r="O195" i="610"/>
  <c r="O188" i="610"/>
  <c r="Q188" i="610" s="1"/>
  <c r="Q187" i="610"/>
  <c r="O187" i="610"/>
  <c r="O186" i="610"/>
  <c r="Q186" i="610" s="1"/>
  <c r="Q185" i="610"/>
  <c r="O185" i="610"/>
  <c r="N185" i="610"/>
  <c r="O184" i="610"/>
  <c r="Q184" i="610" s="1"/>
  <c r="O183" i="610"/>
  <c r="G183" i="610"/>
  <c r="Q183" i="610" s="1"/>
  <c r="Q182" i="610"/>
  <c r="O182" i="610"/>
  <c r="O181" i="610"/>
  <c r="Q181" i="610" s="1"/>
  <c r="Q180" i="610"/>
  <c r="O180" i="610"/>
  <c r="O179" i="610"/>
  <c r="Q179" i="610" s="1"/>
  <c r="Q178" i="610"/>
  <c r="O178" i="610"/>
  <c r="O177" i="610"/>
  <c r="Q177" i="610" s="1"/>
  <c r="Q176" i="610"/>
  <c r="O176" i="610"/>
  <c r="O175" i="610"/>
  <c r="Q175" i="610" s="1"/>
  <c r="Q170" i="610"/>
  <c r="O170" i="610"/>
  <c r="O169" i="610"/>
  <c r="Q169" i="610" s="1"/>
  <c r="Q168" i="610"/>
  <c r="O168" i="610"/>
  <c r="O167" i="610"/>
  <c r="Q167" i="610" s="1"/>
  <c r="Q166" i="610"/>
  <c r="O166" i="610"/>
  <c r="O165" i="610"/>
  <c r="Q165" i="610" s="1"/>
  <c r="Q164" i="610"/>
  <c r="O164" i="610"/>
  <c r="O163" i="610"/>
  <c r="Q163" i="610" s="1"/>
  <c r="Q162" i="610"/>
  <c r="O162" i="610"/>
  <c r="O154" i="610"/>
  <c r="Q154" i="610" s="1"/>
  <c r="Q153" i="610"/>
  <c r="O153" i="610"/>
  <c r="O152" i="610"/>
  <c r="Q152" i="610" s="1"/>
  <c r="Q151" i="610"/>
  <c r="O151" i="610"/>
  <c r="O150" i="610"/>
  <c r="Q150" i="610" s="1"/>
  <c r="O149" i="610"/>
  <c r="O148" i="610"/>
  <c r="Q148" i="610" s="1"/>
  <c r="O147" i="610"/>
  <c r="Q147" i="610" s="1"/>
  <c r="O146" i="610"/>
  <c r="Q146" i="610" s="1"/>
  <c r="O145" i="610"/>
  <c r="Q145" i="610" s="1"/>
  <c r="O144" i="610"/>
  <c r="Q144" i="610" s="1"/>
  <c r="O140" i="610"/>
  <c r="Q140" i="610" s="1"/>
  <c r="O139" i="610"/>
  <c r="Q139" i="610" s="1"/>
  <c r="O138" i="610"/>
  <c r="Q138" i="610" s="1"/>
  <c r="O137" i="610"/>
  <c r="Q137" i="610" s="1"/>
  <c r="O136" i="610"/>
  <c r="Q136" i="610" s="1"/>
  <c r="G136" i="610"/>
  <c r="O135" i="610"/>
  <c r="Q135" i="610" s="1"/>
  <c r="Q134" i="610"/>
  <c r="O134" i="610"/>
  <c r="O133" i="610"/>
  <c r="Q133" i="610" s="1"/>
  <c r="Q132" i="610"/>
  <c r="O132" i="610"/>
  <c r="O131" i="610"/>
  <c r="Q131" i="610" s="1"/>
  <c r="Q130" i="610"/>
  <c r="O130" i="610"/>
  <c r="O129" i="610"/>
  <c r="Q129" i="610" s="1"/>
  <c r="Q128" i="610"/>
  <c r="O128" i="610"/>
  <c r="O127" i="610"/>
  <c r="Q127" i="610" s="1"/>
  <c r="Q126" i="610"/>
  <c r="O126" i="610"/>
  <c r="O125" i="610"/>
  <c r="Q125" i="610" s="1"/>
  <c r="Q124" i="610"/>
  <c r="O124" i="610"/>
  <c r="O123" i="610"/>
  <c r="Q123" i="610" s="1"/>
  <c r="Q122" i="610"/>
  <c r="O122" i="610"/>
  <c r="O121" i="610"/>
  <c r="Q121" i="610" s="1"/>
  <c r="Q120" i="610"/>
  <c r="O120" i="610"/>
  <c r="O119" i="610"/>
  <c r="Q119" i="610" s="1"/>
  <c r="O113" i="610"/>
  <c r="Q113" i="610" s="1"/>
  <c r="Q112" i="610"/>
  <c r="O112" i="610"/>
  <c r="G111" i="610"/>
  <c r="G114" i="610" s="1"/>
  <c r="Q110" i="610"/>
  <c r="O110" i="610"/>
  <c r="O109" i="610"/>
  <c r="Q109" i="610" s="1"/>
  <c r="Q108" i="610"/>
  <c r="O108" i="610"/>
  <c r="O107" i="610"/>
  <c r="Q107" i="610" s="1"/>
  <c r="Q106" i="610"/>
  <c r="O106" i="610"/>
  <c r="O105" i="610"/>
  <c r="Q105" i="610" s="1"/>
  <c r="Q104" i="610"/>
  <c r="O104" i="610"/>
  <c r="O103" i="610"/>
  <c r="Q103" i="610" s="1"/>
  <c r="Q102" i="610"/>
  <c r="O102" i="610"/>
  <c r="O101" i="610"/>
  <c r="Q101" i="610" s="1"/>
  <c r="Q100" i="610"/>
  <c r="O100" i="610"/>
  <c r="O99" i="610"/>
  <c r="Q99" i="610" s="1"/>
  <c r="Q98" i="610"/>
  <c r="O98" i="610"/>
  <c r="O97" i="610"/>
  <c r="Q97" i="610" s="1"/>
  <c r="Q96" i="610"/>
  <c r="O96" i="610"/>
  <c r="O95" i="610"/>
  <c r="Q95" i="610" s="1"/>
  <c r="Q94" i="610"/>
  <c r="O94" i="610"/>
  <c r="O93" i="610"/>
  <c r="Q93" i="610" s="1"/>
  <c r="Q92" i="610"/>
  <c r="O92" i="610"/>
  <c r="O91" i="610"/>
  <c r="Q91" i="610" s="1"/>
  <c r="Q90" i="610"/>
  <c r="O90" i="610"/>
  <c r="O89" i="610"/>
  <c r="Q89" i="610" s="1"/>
  <c r="Q88" i="610"/>
  <c r="O88" i="610"/>
  <c r="O87" i="610"/>
  <c r="Q87" i="610" s="1"/>
  <c r="Q86" i="610"/>
  <c r="O86" i="610"/>
  <c r="O85" i="610"/>
  <c r="Q85" i="610" s="1"/>
  <c r="Q84" i="610"/>
  <c r="O84" i="610"/>
  <c r="O83" i="610"/>
  <c r="Q83" i="610" s="1"/>
  <c r="Q82" i="610"/>
  <c r="O82" i="610"/>
  <c r="O81" i="610"/>
  <c r="Q81" i="610" s="1"/>
  <c r="Q80" i="610"/>
  <c r="O80" i="610"/>
  <c r="O79" i="610"/>
  <c r="Q79" i="610" s="1"/>
  <c r="Q78" i="610"/>
  <c r="O78" i="610"/>
  <c r="O77" i="610"/>
  <c r="Q77" i="610" s="1"/>
  <c r="Q76" i="610"/>
  <c r="O76" i="610"/>
  <c r="O75" i="610"/>
  <c r="Q75" i="610" s="1"/>
  <c r="Q74" i="610"/>
  <c r="O74" i="610"/>
  <c r="O73" i="610"/>
  <c r="Q73" i="610" s="1"/>
  <c r="Q72" i="610"/>
  <c r="O72" i="610"/>
  <c r="O71" i="610"/>
  <c r="Q71" i="610" s="1"/>
  <c r="Q70" i="610"/>
  <c r="O70" i="610"/>
  <c r="O69" i="610"/>
  <c r="Q69" i="610" s="1"/>
  <c r="Q68" i="610"/>
  <c r="O68" i="610"/>
  <c r="O67" i="610"/>
  <c r="Q67" i="610" s="1"/>
  <c r="Q66" i="610"/>
  <c r="O66" i="610"/>
  <c r="O65" i="610"/>
  <c r="Q65" i="610" s="1"/>
  <c r="Q64" i="610"/>
  <c r="O64" i="610"/>
  <c r="O63" i="610"/>
  <c r="Q63" i="610" s="1"/>
  <c r="Q62" i="610"/>
  <c r="O62" i="610"/>
  <c r="O61" i="610"/>
  <c r="Q61" i="610" s="1"/>
  <c r="Q60" i="610"/>
  <c r="O60" i="610"/>
  <c r="O59" i="610"/>
  <c r="Q59" i="610" s="1"/>
  <c r="Q58" i="610"/>
  <c r="O58" i="610"/>
  <c r="O57" i="610"/>
  <c r="Q57" i="610" s="1"/>
  <c r="Q56" i="610"/>
  <c r="O56" i="610"/>
  <c r="O55" i="610"/>
  <c r="Q55" i="610" s="1"/>
  <c r="Q54" i="610"/>
  <c r="O54" i="610"/>
  <c r="O53" i="610"/>
  <c r="Q53" i="610" s="1"/>
  <c r="Q52" i="610"/>
  <c r="O52" i="610"/>
  <c r="O51" i="610"/>
  <c r="Q51" i="610" s="1"/>
  <c r="Q50" i="610"/>
  <c r="O50" i="610"/>
  <c r="O49" i="610"/>
  <c r="Q49" i="610" s="1"/>
  <c r="Q48" i="610"/>
  <c r="O48" i="610"/>
  <c r="O47" i="610"/>
  <c r="Q47" i="610" s="1"/>
  <c r="Q46" i="610"/>
  <c r="O46" i="610"/>
  <c r="O45" i="610"/>
  <c r="Q45" i="610" s="1"/>
  <c r="Q44" i="610"/>
  <c r="O44" i="610"/>
  <c r="O43" i="610"/>
  <c r="Q43" i="610" s="1"/>
  <c r="Q42" i="610"/>
  <c r="O42" i="610"/>
  <c r="O41" i="610"/>
  <c r="Q41" i="610" s="1"/>
  <c r="Q40" i="610"/>
  <c r="O40" i="610"/>
  <c r="O39" i="610"/>
  <c r="Q39" i="610" s="1"/>
  <c r="Q38" i="610"/>
  <c r="O38" i="610"/>
  <c r="O37" i="610"/>
  <c r="Q37" i="610" s="1"/>
  <c r="Q36" i="610"/>
  <c r="O36" i="610"/>
  <c r="O35" i="610"/>
  <c r="Q35" i="610" s="1"/>
  <c r="Q34" i="610"/>
  <c r="O34" i="610"/>
  <c r="O33" i="610"/>
  <c r="Q33" i="610" s="1"/>
  <c r="Q32" i="610"/>
  <c r="O32" i="610"/>
  <c r="O31" i="610"/>
  <c r="Q31" i="610" s="1"/>
  <c r="Q30" i="610"/>
  <c r="O30" i="610"/>
  <c r="O29" i="610"/>
  <c r="Q29" i="610" s="1"/>
  <c r="Q28" i="610"/>
  <c r="O28" i="610"/>
  <c r="O27" i="610"/>
  <c r="Q27" i="610" s="1"/>
  <c r="Q26" i="610"/>
  <c r="O26" i="610"/>
  <c r="O25" i="610"/>
  <c r="Q25" i="610" s="1"/>
  <c r="Q24" i="610"/>
  <c r="O24" i="610"/>
  <c r="O23" i="610"/>
  <c r="Q23" i="610" s="1"/>
  <c r="Q22" i="610"/>
  <c r="O22" i="610"/>
  <c r="O21" i="610"/>
  <c r="Q21" i="610" s="1"/>
  <c r="Q20" i="610"/>
  <c r="O20" i="610"/>
  <c r="O19" i="610"/>
  <c r="Q19" i="610" s="1"/>
  <c r="Q18" i="610"/>
  <c r="O18" i="610"/>
  <c r="O17" i="610"/>
  <c r="Q17" i="610" s="1"/>
  <c r="Q16" i="610"/>
  <c r="O16" i="610"/>
  <c r="O15" i="610"/>
  <c r="Q15" i="610" s="1"/>
  <c r="N14" i="610"/>
  <c r="Q111" i="610" l="1"/>
  <c r="Q114" i="610" s="1"/>
  <c r="Q269" i="610"/>
  <c r="S269" i="610" s="1"/>
  <c r="G77" i="616" l="1"/>
  <c r="G76" i="616"/>
  <c r="F75" i="616"/>
  <c r="G75" i="616" s="1"/>
  <c r="G74" i="616"/>
  <c r="G73" i="616"/>
  <c r="F72" i="616"/>
  <c r="G72" i="616" s="1"/>
  <c r="G71" i="616"/>
  <c r="G70" i="616"/>
  <c r="F69" i="616"/>
  <c r="E69" i="616"/>
  <c r="G68" i="616"/>
  <c r="G67" i="616"/>
  <c r="G66" i="616"/>
  <c r="G65" i="616"/>
  <c r="G64" i="616"/>
  <c r="G63" i="616"/>
  <c r="G62" i="616"/>
  <c r="G61" i="616"/>
  <c r="F60" i="616"/>
  <c r="E60" i="616"/>
  <c r="D60" i="616"/>
  <c r="G59" i="616"/>
  <c r="G58" i="616"/>
  <c r="G57" i="616"/>
  <c r="F57" i="616"/>
  <c r="E57" i="616"/>
  <c r="D57" i="616"/>
  <c r="Q56" i="616"/>
  <c r="G56" i="616"/>
  <c r="Q55" i="616"/>
  <c r="G55" i="616"/>
  <c r="P54" i="616"/>
  <c r="O54" i="616"/>
  <c r="N54" i="616"/>
  <c r="G54" i="616"/>
  <c r="P53" i="616"/>
  <c r="Q53" i="616" s="1"/>
  <c r="G53" i="616"/>
  <c r="Q52" i="616"/>
  <c r="G52" i="616"/>
  <c r="P51" i="616"/>
  <c r="O51" i="616"/>
  <c r="N51" i="616"/>
  <c r="M51" i="616"/>
  <c r="G51" i="616"/>
  <c r="Q50" i="616"/>
  <c r="G50" i="616"/>
  <c r="Q49" i="616"/>
  <c r="G49" i="616"/>
  <c r="P48" i="616"/>
  <c r="O48" i="616"/>
  <c r="N48" i="616"/>
  <c r="M48" i="616"/>
  <c r="Q48" i="616" s="1"/>
  <c r="F48" i="616"/>
  <c r="E48" i="616"/>
  <c r="D48" i="616"/>
  <c r="Q47" i="616"/>
  <c r="G47" i="616"/>
  <c r="Q46" i="616"/>
  <c r="G46" i="616"/>
  <c r="O45" i="616"/>
  <c r="N45" i="616"/>
  <c r="M45" i="616"/>
  <c r="F45" i="616"/>
  <c r="E45" i="616"/>
  <c r="G45" i="616" s="1"/>
  <c r="D45" i="616"/>
  <c r="Q44" i="616"/>
  <c r="G44" i="616"/>
  <c r="Q43" i="616"/>
  <c r="O42" i="616"/>
  <c r="N42" i="616"/>
  <c r="M42" i="616"/>
  <c r="Q42" i="616" s="1"/>
  <c r="F42" i="616"/>
  <c r="E42" i="616"/>
  <c r="D42" i="616"/>
  <c r="Q41" i="616"/>
  <c r="G41" i="616"/>
  <c r="Q40" i="616"/>
  <c r="G40" i="616"/>
  <c r="O39" i="616"/>
  <c r="N39" i="616"/>
  <c r="M39" i="616"/>
  <c r="F39" i="616"/>
  <c r="E39" i="616"/>
  <c r="D39" i="616"/>
  <c r="G39" i="616" s="1"/>
  <c r="Q38" i="616"/>
  <c r="G38" i="616"/>
  <c r="Q37" i="616"/>
  <c r="G37" i="616"/>
  <c r="O36" i="616"/>
  <c r="N36" i="616"/>
  <c r="M36" i="616"/>
  <c r="Q36" i="616" s="1"/>
  <c r="F36" i="616"/>
  <c r="E36" i="616"/>
  <c r="D36" i="616"/>
  <c r="O35" i="616"/>
  <c r="Q35" i="616" s="1"/>
  <c r="G35" i="616"/>
  <c r="O34" i="616"/>
  <c r="Q34" i="616" s="1"/>
  <c r="G34" i="616"/>
  <c r="P33" i="616"/>
  <c r="O33" i="616"/>
  <c r="N33" i="616"/>
  <c r="M33" i="616"/>
  <c r="G33" i="616"/>
  <c r="F33" i="616"/>
  <c r="E33" i="616"/>
  <c r="D33" i="616"/>
  <c r="Q32" i="616"/>
  <c r="O32" i="616"/>
  <c r="N32" i="616"/>
  <c r="M32" i="616"/>
  <c r="G32" i="616"/>
  <c r="O31" i="616"/>
  <c r="N31" i="616"/>
  <c r="Q31" i="616" s="1"/>
  <c r="G31" i="616"/>
  <c r="O30" i="616"/>
  <c r="F30" i="616"/>
  <c r="E30" i="616"/>
  <c r="D30" i="616"/>
  <c r="Q29" i="616"/>
  <c r="G29" i="616"/>
  <c r="Q28" i="616"/>
  <c r="G28" i="616"/>
  <c r="F27" i="616"/>
  <c r="E27" i="616"/>
  <c r="D27" i="616"/>
  <c r="Q26" i="616"/>
  <c r="G26" i="616"/>
  <c r="Q25" i="616"/>
  <c r="G25" i="616"/>
  <c r="P24" i="616"/>
  <c r="P30" i="616" s="1"/>
  <c r="O24" i="616"/>
  <c r="N24" i="616"/>
  <c r="N30" i="616" s="1"/>
  <c r="M24" i="616"/>
  <c r="M30" i="616" s="1"/>
  <c r="F24" i="616"/>
  <c r="E24" i="616"/>
  <c r="D24" i="616"/>
  <c r="G24" i="616" s="1"/>
  <c r="O23" i="616"/>
  <c r="M23" i="616"/>
  <c r="G23" i="616"/>
  <c r="O22" i="616"/>
  <c r="G22" i="616"/>
  <c r="P21" i="616"/>
  <c r="P27" i="616" s="1"/>
  <c r="O21" i="616"/>
  <c r="O27" i="616" s="1"/>
  <c r="N21" i="616"/>
  <c r="N27" i="616" s="1"/>
  <c r="M21" i="616"/>
  <c r="F21" i="616"/>
  <c r="G21" i="616" s="1"/>
  <c r="E21" i="616"/>
  <c r="D21" i="616"/>
  <c r="Q20" i="616"/>
  <c r="G20" i="616"/>
  <c r="Q19" i="616"/>
  <c r="G19" i="616"/>
  <c r="P18" i="616"/>
  <c r="O18" i="616"/>
  <c r="N18" i="616"/>
  <c r="M18" i="616"/>
  <c r="F18" i="616"/>
  <c r="E18" i="616"/>
  <c r="D18" i="616"/>
  <c r="Q17" i="616"/>
  <c r="G17" i="616"/>
  <c r="Q16" i="616"/>
  <c r="G16" i="616"/>
  <c r="P15" i="616"/>
  <c r="O15" i="616"/>
  <c r="N15" i="616"/>
  <c r="M15" i="616"/>
  <c r="F15" i="616"/>
  <c r="E15" i="616"/>
  <c r="D15" i="616"/>
  <c r="P14" i="616"/>
  <c r="P23" i="616" s="1"/>
  <c r="N14" i="616"/>
  <c r="M14" i="616"/>
  <c r="E14" i="616"/>
  <c r="D14" i="616"/>
  <c r="P13" i="616"/>
  <c r="P22" i="616" s="1"/>
  <c r="N13" i="616"/>
  <c r="N22" i="616" s="1"/>
  <c r="Q22" i="616" s="1"/>
  <c r="M13" i="616"/>
  <c r="Q13" i="616" s="1"/>
  <c r="E13" i="616"/>
  <c r="D13" i="616"/>
  <c r="G13" i="616" s="1"/>
  <c r="Q12" i="616"/>
  <c r="G12" i="616"/>
  <c r="G15" i="616" l="1"/>
  <c r="G30" i="616"/>
  <c r="Q33" i="616"/>
  <c r="Q51" i="616"/>
  <c r="Q14" i="616"/>
  <c r="Q18" i="616"/>
  <c r="Q21" i="616"/>
  <c r="M27" i="616"/>
  <c r="Q27" i="616" s="1"/>
  <c r="G36" i="616"/>
  <c r="G42" i="616"/>
  <c r="G48" i="616"/>
  <c r="G14" i="616"/>
  <c r="Q15" i="616"/>
  <c r="G18" i="616"/>
  <c r="Q30" i="616"/>
  <c r="G27" i="616"/>
  <c r="Q39" i="616"/>
  <c r="Q45" i="616"/>
  <c r="G60" i="616"/>
  <c r="G69" i="616"/>
  <c r="M54" i="616"/>
  <c r="Q54" i="616" s="1"/>
  <c r="N23" i="616"/>
  <c r="Q23" i="616" s="1"/>
  <c r="Q24" i="616"/>
  <c r="F300" i="316" l="1"/>
  <c r="E161" i="316" l="1"/>
  <c r="F221" i="316"/>
  <c r="E279" i="316"/>
  <c r="G153" i="316" l="1"/>
  <c r="G148" i="316" l="1"/>
  <c r="J314" i="316" l="1"/>
  <c r="E303" i="316" l="1"/>
  <c r="C303" i="316"/>
  <c r="J300" i="316"/>
  <c r="D282" i="316"/>
  <c r="B282" i="316"/>
  <c r="I279" i="316"/>
  <c r="J264" i="316"/>
  <c r="E224" i="316"/>
  <c r="C224" i="316"/>
  <c r="D164" i="316"/>
  <c r="B164" i="316"/>
  <c r="K155" i="316"/>
  <c r="E155" i="316"/>
  <c r="K153" i="316"/>
  <c r="G303" i="316" s="1"/>
  <c r="H153" i="316"/>
  <c r="K152" i="316"/>
  <c r="H152" i="316"/>
  <c r="G152" i="316"/>
  <c r="K151" i="316"/>
  <c r="F282" i="316" s="1"/>
  <c r="H151" i="316"/>
  <c r="K150" i="316"/>
  <c r="G267" i="316" s="1"/>
  <c r="H267" i="316" s="1"/>
  <c r="H150" i="316"/>
  <c r="G150" i="316"/>
  <c r="K149" i="316"/>
  <c r="G224" i="316" s="1"/>
  <c r="H149" i="316"/>
  <c r="K148" i="316"/>
  <c r="F164" i="316" s="1"/>
  <c r="H148" i="316"/>
  <c r="J221" i="316" l="1"/>
  <c r="G149" i="316"/>
  <c r="H155" i="316"/>
  <c r="G151" i="316"/>
  <c r="I161" i="316"/>
  <c r="G155"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Reinel</author>
  </authors>
  <commentList>
    <comment ref="G282" authorId="0" shapeId="0" xr:uid="{00000000-0006-0000-0000-00000100000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8" authorId="0" shapeId="0" xr:uid="{8DA57AE8-F970-47A8-853E-55291D50B312}">
      <text>
        <r>
          <rPr>
            <b/>
            <sz val="9"/>
            <color indexed="81"/>
            <rFont val="Tahoma"/>
            <family val="2"/>
          </rPr>
          <t>Jorge Tamayo:</t>
        </r>
        <r>
          <rPr>
            <sz val="9"/>
            <color indexed="81"/>
            <rFont val="Tahoma"/>
            <family val="2"/>
          </rPr>
          <t xml:space="preserve">
Aporte de mayo/2019
</t>
        </r>
      </text>
    </comment>
    <comment ref="N219" authorId="0" shapeId="0" xr:uid="{61B113D3-1504-4F65-B10B-C036F43F65A9}">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<sst xmlns="http://schemas.openxmlformats.org/spreadsheetml/2006/main" count="2689" uniqueCount="1283">
  <si>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</si>
  <si>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</si>
  <si>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</si>
  <si>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</si>
  <si>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</si>
  <si>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</si>
  <si>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</si>
  <si>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</si>
  <si>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</si>
  <si>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</si>
  <si>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</si>
  <si>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</si>
  <si>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</si>
  <si>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</si>
  <si>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</si>
  <si>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</si>
  <si>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</si>
  <si>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</si>
  <si>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</si>
  <si>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</si>
  <si>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</si>
  <si>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</si>
  <si>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</si>
  <si>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</si>
  <si>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</si>
  <si>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</si>
  <si>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</si>
  <si>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</si>
  <si>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</si>
  <si>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</si>
  <si>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</si>
  <si>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</si>
  <si>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</si>
  <si>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</si>
  <si>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</si>
  <si>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</si>
  <si>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</si>
  <si>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</si>
  <si>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</si>
  <si>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</si>
  <si>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</si>
  <si>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</si>
  <si>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</si>
  <si>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</si>
  <si>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</si>
  <si>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</si>
  <si>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</si>
  <si>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</si>
  <si>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</si>
  <si>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</si>
  <si>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</si>
  <si>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</si>
  <si>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</si>
  <si>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</si>
  <si>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</si>
  <si>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</si>
  <si>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</si>
  <si>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</si>
  <si>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</si>
  <si>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</si>
  <si>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</si>
  <si>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</si>
  <si>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</si>
  <si>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</si>
  <si>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</si>
  <si>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</si>
  <si>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</si>
  <si>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</si>
  <si>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</si>
  <si>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</si>
  <si>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</si>
  <si>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</si>
  <si>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</si>
  <si>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</si>
  <si>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</si>
  <si>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</si>
  <si>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</si>
  <si>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</si>
  <si>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</si>
  <si>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</si>
  <si>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</si>
  <si>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</si>
  <si>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</si>
  <si>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</si>
  <si>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</si>
  <si>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</si>
  <si>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</si>
  <si>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</si>
  <si>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</si>
  <si>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</si>
  <si>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</si>
  <si>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</si>
  <si>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</si>
  <si>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</si>
  <si>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</si>
  <si>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</si>
  <si>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</si>
  <si>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</si>
  <si>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</si>
  <si>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</si>
  <si>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</si>
  <si>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</si>
  <si>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</si>
  <si>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</si>
  <si>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</si>
  <si>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</si>
  <si>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</si>
  <si>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</si>
  <si>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</si>
  <si>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</si>
  <si>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</si>
  <si>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</si>
  <si>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</si>
  <si>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</si>
  <si>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</si>
  <si>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</si>
  <si>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</si>
  <si>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</si>
  <si>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</si>
  <si>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</si>
  <si>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</si>
  <si>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</si>
  <si>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</si>
  <si>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</si>
  <si>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</si>
  <si>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</si>
  <si>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</si>
  <si>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</si>
  <si>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</si>
  <si>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</si>
  <si>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</si>
  <si>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</si>
  <si>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</si>
  <si>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</si>
  <si>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</si>
  <si>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</si>
  <si>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</si>
  <si>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</si>
  <si>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</si>
  <si>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</si>
  <si>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</si>
  <si>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</si>
  <si>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</si>
  <si>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</si>
  <si>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</si>
  <si>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</si>
  <si>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</si>
  <si>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</si>
  <si>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</si>
  <si>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</si>
  <si>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</si>
  <si>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</si>
  <si>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</si>
  <si>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</si>
  <si>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</si>
  <si>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</si>
  <si>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</si>
  <si>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</si>
  <si>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</si>
  <si>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</si>
  <si>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</si>
  <si>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</si>
  <si>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</si>
  <si>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</si>
  <si>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</si>
  <si>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</si>
  <si>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</si>
  <si>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</si>
  <si>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</si>
  <si>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</si>
  <si>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</si>
  <si>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</si>
  <si>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</si>
  <si>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</si>
  <si>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</si>
  <si>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</si>
  <si>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</si>
  <si>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</si>
  <si>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</si>
  <si>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</si>
  <si>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</si>
  <si>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</si>
  <si>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</si>
  <si>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</si>
  <si>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</si>
  <si>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</si>
  <si>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</si>
  <si>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</si>
  <si>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</si>
  <si>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</si>
  <si>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</si>
  <si>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</si>
  <si>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</si>
  <si>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</si>
  <si>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</si>
  <si>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</si>
  <si>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</si>
  <si>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</si>
  <si>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</si>
  <si>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</si>
  <si>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</si>
  <si>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</si>
  <si>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</si>
  <si>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</si>
  <si>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</si>
  <si>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</si>
  <si>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</si>
  <si>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</si>
  <si>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</si>
  <si>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</si>
  <si>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</si>
  <si>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</si>
  <si>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</si>
  <si>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</si>
  <si>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</si>
  <si>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</si>
  <si>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</si>
  <si>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</si>
  <si>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</si>
  <si>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</si>
  <si>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</si>
  <si>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</si>
  <si>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</si>
  <si>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</si>
  <si>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</si>
  <si>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</si>
  <si>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</si>
  <si>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</si>
  <si>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</si>
  <si>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</si>
  <si>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</si>
  <si>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</si>
  <si>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</si>
  <si>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</si>
  <si>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</si>
  <si>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</si>
  <si>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</si>
  <si>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</si>
  <si>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</si>
  <si>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</si>
  <si>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</si>
  <si>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</si>
  <si>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</si>
  <si>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</si>
  <si>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</si>
  <si>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</si>
  <si>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</si>
  <si>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</si>
  <si>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</si>
  <si>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</si>
  <si>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</si>
  <si>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</si>
  <si>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</si>
  <si>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</si>
  <si>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</si>
  <si>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</si>
  <si>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</si>
  <si>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</si>
  <si>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</si>
  <si>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</si>
  <si>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</si>
  <si>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</si>
  <si>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</si>
  <si>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</si>
  <si>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</si>
  <si>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</si>
  <si>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</si>
  <si>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</si>
  <si>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</si>
  <si>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</si>
  <si>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</si>
  <si>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</si>
  <si>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</si>
  <si>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</si>
  <si>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</si>
  <si>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</si>
  <si>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</si>
  <si>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</si>
  <si>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</si>
  <si>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</si>
  <si>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</si>
  <si>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</si>
  <si>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</si>
  <si>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</si>
  <si>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</si>
  <si>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</si>
  <si>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</si>
  <si>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</si>
  <si>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</si>
  <si>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</si>
  <si>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</si>
  <si>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</si>
  <si>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</si>
  <si>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</si>
  <si>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</si>
  <si>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</si>
  <si>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</si>
  <si>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</si>
  <si>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</si>
  <si>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</si>
  <si>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</si>
  <si>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</si>
  <si>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</si>
  <si>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</si>
  <si>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</si>
  <si>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</si>
  <si>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</si>
  <si>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</si>
  <si>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</si>
  <si>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</si>
  <si>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</si>
  <si>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</si>
  <si>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</si>
  <si>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</si>
  <si>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</si>
  <si>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</si>
  <si>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</si>
  <si>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</si>
  <si>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</si>
  <si>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</si>
  <si>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</si>
  <si>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</si>
  <si>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</si>
  <si>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</si>
  <si>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</si>
  <si>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</si>
  <si>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</si>
  <si>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</si>
  <si>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</si>
  <si>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</si>
  <si>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</si>
  <si>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</si>
  <si>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</si>
  <si>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</si>
  <si>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</si>
  <si>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</si>
  <si>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</si>
  <si>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</si>
  <si>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</si>
  <si>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</si>
  <si>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</si>
  <si>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</si>
  <si>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</si>
  <si>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</si>
  <si>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</si>
  <si>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</si>
  <si>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</si>
  <si>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</si>
  <si>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</si>
  <si>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</si>
  <si>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</si>
  <si>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</si>
  <si>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</si>
  <si>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</si>
  <si>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</si>
  <si>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</si>
  <si>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</si>
  <si>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</si>
  <si>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</si>
  <si>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</si>
  <si>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</si>
  <si>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</si>
  <si>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</si>
  <si>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</si>
  <si>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</si>
  <si>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</si>
  <si>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</si>
  <si>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</si>
  <si>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</si>
  <si>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</si>
  <si>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</si>
  <si>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</si>
  <si>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</si>
  <si>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</si>
  <si>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</si>
  <si>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</si>
  <si>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</si>
  <si>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</si>
  <si>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</si>
  <si>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</si>
  <si>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</si>
  <si>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</si>
  <si>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</si>
  <si>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</si>
  <si>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</si>
  <si>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</si>
  <si>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</si>
  <si>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</si>
  <si>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</si>
  <si>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</si>
  <si>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</si>
  <si>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</si>
  <si>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</si>
  <si>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</si>
  <si>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</si>
  <si>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</si>
  <si>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</si>
  <si>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</si>
  <si>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</si>
  <si>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</si>
  <si>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</si>
  <si>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</si>
  <si>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</si>
  <si>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</si>
  <si>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</si>
  <si>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</si>
  <si>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</si>
  <si>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</si>
  <si>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</si>
  <si>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</si>
  <si>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</si>
  <si>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</si>
  <si>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</si>
  <si>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</si>
  <si>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</si>
  <si>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</si>
  <si>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</si>
  <si>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</si>
  <si>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</si>
  <si>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</si>
  <si>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</si>
  <si>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</si>
  <si>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</si>
  <si>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</si>
  <si>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</si>
  <si>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</si>
  <si>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</si>
  <si>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</si>
  <si>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</si>
  <si>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</si>
  <si>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</si>
  <si>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</si>
  <si>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</si>
  <si>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</si>
  <si>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</si>
  <si>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</si>
  <si>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</si>
  <si>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</si>
  <si>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</si>
  <si>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</si>
  <si>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</si>
  <si>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</si>
  <si>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</si>
  <si>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</si>
  <si>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</si>
  <si>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</si>
  <si>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</si>
  <si>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</si>
  <si>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</si>
  <si>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</si>
  <si>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</si>
  <si>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</si>
  <si>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</si>
  <si>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</si>
  <si>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</si>
  <si>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</si>
  <si>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</si>
  <si>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</si>
  <si>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</si>
  <si>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</si>
  <si>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</si>
  <si>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</si>
  <si>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</si>
  <si>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</si>
  <si>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</si>
  <si>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</si>
  <si>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</si>
  <si>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</si>
  <si>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</si>
  <si>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</si>
  <si>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</si>
  <si>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</si>
  <si>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</si>
  <si>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</si>
  <si>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</si>
  <si>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</si>
  <si>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</si>
  <si>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</si>
  <si>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</si>
  <si>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</si>
  <si>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</si>
  <si>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</si>
  <si>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</si>
  <si>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</si>
  <si>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</si>
  <si>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</si>
  <si>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</si>
  <si>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</si>
  <si>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</si>
  <si>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</si>
  <si>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</si>
  <si>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</si>
  <si>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</si>
  <si>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</si>
  <si>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</si>
  <si>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</si>
  <si>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</si>
  <si>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</si>
  <si>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</si>
  <si>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</si>
  <si>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</si>
  <si>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</si>
  <si>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</si>
  <si>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</si>
  <si>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</si>
  <si>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</si>
  <si>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</si>
  <si>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</si>
  <si>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</si>
  <si>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</si>
  <si>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</si>
  <si>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</si>
  <si>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</si>
  <si>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</si>
  <si>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</si>
  <si>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</si>
  <si>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</si>
  <si>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</si>
  <si>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</si>
  <si>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</si>
  <si>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</si>
  <si>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</si>
  <si>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</si>
  <si>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</si>
  <si>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</si>
  <si>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</si>
  <si>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</si>
  <si>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</si>
  <si>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</si>
  <si>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</si>
  <si>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</si>
  <si>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</si>
  <si>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</si>
  <si>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</si>
  <si>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</si>
  <si>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</si>
  <si>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</si>
  <si>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</si>
  <si>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</si>
  <si>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</si>
  <si>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</si>
  <si>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</si>
  <si>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</si>
  <si>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</si>
  <si>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</si>
  <si>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</si>
  <si>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</si>
  <si>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</si>
  <si>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</si>
  <si>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</si>
  <si>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</si>
  <si>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</si>
  <si>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</si>
  <si>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</si>
  <si>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</si>
  <si>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</si>
  <si>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</si>
  <si>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</si>
  <si>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</si>
  <si>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</si>
  <si>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</si>
  <si>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</si>
  <si>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</si>
  <si>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</si>
  <si>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</si>
  <si>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</si>
  <si>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</si>
  <si>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</si>
  <si>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</si>
  <si>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</si>
  <si>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</si>
  <si>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</si>
  <si>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</si>
  <si>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</si>
  <si>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</si>
  <si>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</si>
  <si>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</si>
  <si>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</si>
  <si>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</si>
  <si>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</si>
  <si>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</si>
  <si>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</si>
  <si>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</si>
  <si>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</si>
  <si>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</si>
  <si>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</si>
  <si>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</si>
  <si>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</si>
  <si>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</si>
  <si>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</si>
  <si>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</si>
  <si>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</si>
  <si>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</si>
  <si>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</si>
  <si>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</si>
  <si>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</si>
  <si>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</si>
  <si>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</si>
  <si>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</si>
  <si>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</si>
  <si>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</si>
  <si>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</si>
  <si>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</si>
  <si>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</si>
  <si>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</si>
  <si>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</si>
  <si>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</si>
  <si>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</si>
  <si>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</si>
  <si>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</si>
  <si>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</si>
  <si>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</si>
  <si>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</si>
  <si>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</si>
  <si>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</si>
  <si>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</si>
  <si>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</si>
  <si>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</si>
  <si>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</si>
  <si>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</si>
  <si>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</si>
  <si>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</si>
  <si>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</si>
  <si>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</si>
  <si>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</si>
  <si>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</si>
  <si>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</si>
  <si>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</si>
  <si>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</si>
  <si>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</si>
  <si>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</si>
  <si>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</si>
  <si>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</si>
  <si>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</si>
  <si>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</si>
  <si>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</si>
  <si>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</si>
  <si>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</si>
  <si>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</si>
  <si>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</si>
  <si>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</si>
  <si>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</si>
  <si>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</si>
  <si>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</si>
  <si>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</si>
  <si>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</si>
  <si>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</si>
  <si>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</si>
  <si>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</si>
  <si>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</si>
  <si>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</si>
  <si>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</si>
  <si>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</si>
  <si>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</si>
  <si>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</si>
  <si>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</si>
  <si>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</si>
  <si>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</si>
  <si>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</si>
  <si>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</si>
  <si>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</si>
  <si>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</si>
  <si>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</si>
  <si>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</si>
  <si>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</si>
  <si>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</si>
  <si>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</si>
  <si>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</si>
  <si>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</si>
  <si>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</si>
  <si>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</si>
  <si>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</si>
  <si>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</si>
  <si>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</si>
  <si>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</si>
  <si>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</si>
  <si>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</si>
  <si>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</si>
  <si>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</si>
  <si>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</si>
  <si>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</si>
  <si>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</si>
  <si>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</si>
  <si>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</si>
  <si>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</si>
  <si>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</si>
  <si>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</si>
  <si>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</si>
  <si>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</si>
  <si>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</si>
  <si>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</si>
  <si>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</si>
  <si>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</si>
  <si>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</si>
  <si>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</si>
  <si>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</si>
  <si>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</si>
  <si>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</si>
  <si>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</si>
  <si>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</si>
  <si>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</si>
  <si>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</si>
  <si>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</si>
  <si>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</si>
  <si>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</si>
  <si>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</si>
  <si>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</si>
  <si>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</si>
  <si>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</si>
  <si>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</si>
  <si>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</si>
  <si>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</si>
  <si>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</si>
  <si>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</si>
  <si>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</si>
  <si>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</si>
  <si>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</si>
  <si>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</si>
  <si>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</si>
  <si>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</si>
  <si>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</si>
  <si>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</si>
  <si>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</si>
  <si>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</si>
  <si>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</si>
  <si>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</si>
  <si>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</si>
  <si>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</si>
  <si>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</si>
  <si>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</si>
  <si>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</si>
  <si>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</si>
  <si>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</si>
  <si>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</si>
  <si>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</si>
  <si>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</si>
  <si>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</si>
  <si>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</si>
  <si>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</si>
  <si>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</si>
  <si>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</si>
  <si>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</si>
  <si>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</si>
  <si>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</si>
  <si>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</si>
  <si>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</si>
  <si>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</si>
  <si>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</si>
  <si>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</si>
  <si>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</si>
  <si>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t>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t>
  </si>
  <si>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</si>
  <si>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</si>
  <si>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</si>
  <si>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</si>
  <si>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</si>
  <si>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</si>
  <si>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</si>
  <si>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</si>
  <si>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</si>
  <si>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</si>
  <si>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</si>
  <si>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</si>
  <si>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</si>
  <si>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</si>
  <si>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</si>
  <si>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</si>
  <si>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</si>
  <si>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</si>
  <si>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</si>
  <si>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</si>
  <si>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</si>
  <si>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</si>
  <si>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</si>
  <si>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</si>
  <si>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</si>
  <si>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</si>
  <si>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</si>
  <si>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</si>
  <si>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</si>
  <si>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</si>
  <si>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</si>
  <si>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</si>
  <si>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</si>
  <si>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</si>
  <si>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</si>
  <si>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</si>
  <si>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</si>
  <si>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</si>
  <si>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</si>
  <si>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</si>
  <si>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</si>
  <si>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</si>
  <si>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</si>
  <si>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</si>
  <si>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</si>
  <si>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</si>
  <si>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</si>
  <si>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</si>
  <si>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</si>
  <si>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</si>
  <si>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</si>
  <si>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</si>
  <si>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</si>
  <si>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</si>
  <si>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</si>
  <si>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</si>
  <si>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</si>
  <si>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</si>
  <si>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</si>
  <si>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</si>
  <si>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</si>
  <si>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</si>
  <si>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</si>
  <si>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Puente PK 2+100 - UF 1-Finaliza construcción de New Jersey ambos costados.</t>
  </si>
  <si>
    <t>PK 9+600</t>
  </si>
  <si>
    <t>FRENTE INACTIVO. Sector urbano de San Jerónimo (La Piñona). El talud perfilado e intervenido se le trató con hidrosiembra, malla electrosoldada, drenes horizontales y concreto lanzado. Hoy el sitio presenta descuido y se requiere recuperación paisajística. Se hizo extendido de material de SBG con motoniveladora.</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</si>
  <si>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</si>
  <si>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</si>
  <si>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</si>
  <si>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</si>
  <si>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</si>
  <si>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</si>
  <si>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</si>
  <si>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</si>
  <si>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</si>
  <si>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</si>
  <si>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</si>
  <si>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</si>
  <si>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</si>
  <si>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</si>
  <si>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</si>
  <si>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</si>
  <si>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</si>
  <si>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</si>
  <si>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</si>
  <si>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</si>
  <si>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</si>
  <si>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</si>
  <si>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</si>
  <si>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</si>
  <si>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</si>
  <si>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</si>
  <si>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</si>
  <si>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</si>
  <si>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</si>
  <si>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</si>
  <si>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</si>
  <si>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</si>
  <si>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</si>
  <si>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</si>
  <si>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</si>
  <si>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</si>
  <si>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</si>
  <si>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</si>
  <si>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</si>
  <si>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</si>
  <si>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</si>
  <si>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</si>
  <si>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</si>
  <si>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</si>
  <si>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</si>
  <si>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</si>
  <si>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</si>
  <si>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</si>
  <si>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</si>
  <si>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</si>
  <si>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</si>
  <si>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</si>
  <si>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</si>
  <si>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</si>
  <si>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</si>
  <si>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</si>
  <si>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continuara con la construcción de cunetas con sección en V y en L, en los costados del acceso. Los taludes se han recubierto de concreto lanzado. </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</si>
  <si>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</si>
  <si>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</si>
  <si>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</si>
  <si>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</si>
  <si>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</si>
  <si>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</si>
  <si>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Puente PK 0+930  Vista panorámica avance construcción Puente. Infraestructura terminada. Inactivo</t>
  </si>
  <si>
    <t>Puente PK 1+440 - UF 1 Innfraestructura del puente terminada. Inactivo.</t>
  </si>
  <si>
    <t>10 de octubre 2019</t>
  </si>
  <si>
    <t>Cumplió los fondeos los esta realizando anticipadamente</t>
  </si>
  <si>
    <t>Aporte anual 2019</t>
  </si>
  <si>
    <t>cumplio y anticipo el aporte anual de enero de 2020</t>
  </si>
  <si>
    <t xml:space="preserve">Traslado de redes Húmedas UF1 </t>
  </si>
  <si>
    <t>PK 2+800</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</si>
  <si>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</si>
  <si>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</si>
  <si>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</si>
  <si>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</si>
  <si>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</si>
  <si>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</si>
  <si>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</si>
  <si>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</si>
  <si>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</si>
  <si>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</si>
  <si>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</si>
  <si>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</si>
  <si>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</si>
  <si>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</si>
  <si>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</si>
  <si>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FRENTE INACTIVO. Se hizo la fundida en concreto para las cunetas de corona y sus bajantes. Se esta pendiente de cortar el área, en busca de la sub rasante.</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</si>
  <si>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</si>
  <si>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</si>
  <si>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</si>
  <si>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</si>
  <si>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</si>
  <si>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</si>
  <si>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 xml:space="preserve">Mediante resolución del INVIAS, hubo autorización para el cierre total de la actual vía sector Meloneras (cierre por 6 meses) y poder intervenir el corte del talud alto y rocoso. Pero este cierre fue postergado para enero del próximo año. </t>
  </si>
  <si>
    <t>Puente PK 5+540 UF1-Vistapanorámica avance construcción Puente.</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</si>
  <si>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</si>
  <si>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</si>
  <si>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</si>
  <si>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</si>
  <si>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</si>
  <si>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</si>
  <si>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</si>
  <si>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</si>
  <si>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PK 0+400</t>
  </si>
  <si>
    <t>o PR 13+000</t>
  </si>
  <si>
    <t>PK 16+500</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</si>
  <si>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</si>
  <si>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</si>
  <si>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Medellín - segundo tubo Túnel Occidente</t>
    </r>
    <r>
      <rPr>
        <sz val="11"/>
        <rFont val="Arial"/>
        <family val="2"/>
      </rPr>
      <t xml:space="preserve">
Actividades de excavación sistema Mixto (mecánico y perforación y voladura en túnel principal- Sección - completa, Tipo SB-2 (Portal Medellín).
Actividades de excavación (Mixta) en Galería peatonal No1- Sección - completa, Tipo SG-III (Portal Medellín).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</si>
  <si>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</si>
  <si>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UF3 - PR 45+200. PEAJE EN OPERACIÓN.</t>
  </si>
  <si>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</si>
  <si>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</si>
  <si>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</si>
  <si>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</si>
  <si>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</si>
  <si>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</si>
  <si>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</si>
  <si>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</si>
  <si>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</si>
  <si>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t>
  </si>
  <si>
    <t>FRENTE INACTIVO. Se realizo perfilado de talud y cubrimiento con malla electrosoldada y concreto lanzado. Se adiciono un modulo 'independiente' de un muro en HA, hacia el PK menor o PK 0+810 o # 004.</t>
  </si>
  <si>
    <t>Con dirección hacia Bolombolo ( o PR 0+000)</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</si>
  <si>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</si>
  <si>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</si>
  <si>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</si>
  <si>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El concesionario no realizó ninguna actividad en esta semana.</t>
  </si>
  <si>
    <t>Traslado de redes húmedas UF2.1.</t>
  </si>
  <si>
    <t xml:space="preserve">Obra terminada. Pero se trabaja en las proximidades del puente vehicular. Hay corte mecánico del talud que sostiene la actual vía. En ocasiones hay que utilizar químicos explosivos.  Piedras de gran volumen son cargadas para llevarlas a sitios de escolleras. </t>
  </si>
  <si>
    <t>Obra terminada. Se colocaron 6 anclajes activos en la parte baja del actual talud y estos atravesaron el cuerpo del muro para ser allí tensionados. El concreto pre mezclado que se utilizo fue de 3000 psi., producido por MAR1. Se hicieron llenos compactos llegando a la cota de sub rasante; y se demolió la corona del muro existente. Hay acopio en el sitio de materiales y estacionamiento de equipos.</t>
  </si>
  <si>
    <t xml:space="preserve">Muro terminado. Sobre el PK mayor se construyeron 12 gaviones (trabados en punta / tizón) a fin de dar soporte a las ultimas escamas y para que sirvan de cono de transición (o de derrame) con el talud artificial. El sitio se destina para el parqueo de equipos de construcción. </t>
  </si>
  <si>
    <t>MOVIMIENTO DE TIERRA (CORTE Y RELLENO) -  CD/CI y BOX</t>
  </si>
  <si>
    <t>PK 15+200</t>
  </si>
  <si>
    <t>MOVIMIENTO DE TIERRA (EXCAVACION) y BOX #064 - CD</t>
  </si>
  <si>
    <t>MOVIMIENTO DE TIERRA (EXCAVACION) y BOX # 072- CD</t>
  </si>
  <si>
    <t xml:space="preserve">Se realizan actividades de instalación de escamas prefabricadas, con instalación de bandas geosintéticas y colocación de material de SBG, hacia el PK mayor. El material de lleno que se extiende con pajarita y se compacta con benitín. Se sigue recomendando que el lleno sea granular (ya sea BG o SBG - 50 o 38) cumpla especificación, propiedades físicas y los procesos de colocación / compactación y sin segregación.   </t>
  </si>
  <si>
    <t>PR 4+700</t>
  </si>
  <si>
    <t xml:space="preserve">Trabajos terminados. Demarcación Horizontal - pinturas- 100%. Faltan tachas sobre el eje. </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</si>
  <si>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</si>
  <si>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Frente Inactivo.</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</si>
  <si>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</si>
  <si>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 1 y se funde. 
</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</si>
  <si>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</si>
  <si>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</si>
  <si>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</si>
  <si>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</si>
  <si>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</si>
  <si>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</si>
  <si>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</si>
  <si>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</si>
  <si>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</si>
  <si>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</si>
  <si>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</si>
  <si>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</si>
  <si>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</si>
  <si>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</si>
  <si>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PK18+700 MUÑOZ II. Acabados en guarda ruedas, carril derecho.</t>
  </si>
  <si>
    <t>PK20+670 LA GUAIRA  Finaliza actividad de ampliación costado derecho.</t>
  </si>
  <si>
    <t>UF2.2 -  PR 81+500. C.C.O.MANGLAR.</t>
  </si>
  <si>
    <t xml:space="preserve">UF2.1  - PR 16+200. VÍA NORMAL. </t>
  </si>
  <si>
    <r>
      <t xml:space="preserve">PK0+804 - UF3.1A - </t>
    </r>
    <r>
      <rPr>
        <sz val="11"/>
        <color theme="1"/>
        <rFont val="Calibri"/>
        <family val="2"/>
        <scheme val="minor"/>
      </rPr>
      <t>PTAR en funcionamiento. Portal Medellín.</t>
    </r>
  </si>
  <si>
    <r>
      <rPr>
        <b/>
        <sz val="11"/>
        <rFont val="Arial"/>
        <family val="2"/>
      </rPr>
      <t>En la UF 1</t>
    </r>
    <r>
      <rPr>
        <sz val="11"/>
        <rFont val="Arial"/>
        <family val="2"/>
      </rPr>
      <t xml:space="preserve"> : En el periodo informado,  Durante las visitas de inspección de la interventoría, no se evidenció actividades en traslado de redes húmedas.
</t>
    </r>
  </si>
  <si>
    <t>UF2.1 - PR 6+300. PUENTE EN OPERACIÓN NORMAL.</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</si>
  <si>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y 7 y se funden; incluyendo el tensionamiento de los cables en cada una de las Dovelas.   ESTRIBO 2. Se funden los núcleos de los Caissons 7 y 8.</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</si>
  <si>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El día 10 de diciembre de 2019 se reinician actividades; se instalan cuatro vigas prefabricadas sobre apoyos de neopreno en cada uno de los vanos 1 y 3. Se instalan las pre-losas.; se instala el acero de refuerzo de las losas y se funden incluyendo los diafragmas.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</si>
  <si>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</si>
  <si>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ESTRIBO 2: Se funde el núcleo de los Caissons 7 y 8. Instalación acero de refuerzo Viga Cabezal y se funde con topes sísmicos y pedestales. Instalación acero de refuerzo y encofrado  cuerpo del Estribo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</si>
  <si>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</si>
  <si>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Puente PK 0+160 - UF 1. Vista panorámica avance construcción Punte.</t>
  </si>
  <si>
    <t>PK2+920 UF 1-Instalación de Vigas vano 2 sobre apoyos de neopreno</t>
  </si>
  <si>
    <t>Puente PK 5+540 UF1-Vista panorámica avance construcción Puente.</t>
  </si>
  <si>
    <t xml:space="preserve"> PK18+293 UF2.1. Vista panorámica avance construcción Puente. Frente inactivo.</t>
  </si>
  <si>
    <t>PK21+500 UF2.1Vista panorámica avance construcción del Puente. Frente inactivo.</t>
  </si>
  <si>
    <t>PK22+080 UF2.1. Vista panorámica Puente construido.</t>
  </si>
  <si>
    <t>PK22+640 UF2.1. Vista panorámica Puente construido.</t>
  </si>
  <si>
    <t>PK23+500 UF2.1. Vista panorámica Puente construido.</t>
  </si>
  <si>
    <t>PK18+700 MUÑOZ II. Fundida de guarda ruedas , carril derecho.</t>
  </si>
  <si>
    <t>PK19+220 GUARACU II. Finaliza actividad de ampliación .</t>
  </si>
  <si>
    <t>PK20+919 EL SAPO UF2.1 Finaliza actividad de ampliación.</t>
  </si>
  <si>
    <t xml:space="preserve">La hidrosiembra aplicada muestra escurrimientos y bolsas de lodo producto de lluvias en el sector. El sector requiere recuperación paisajística y un nuevo diseño de sostenimiento del talud. A la antigua entrada a La Volcana, se le extendió material de BG y ahora se le construye un pavimento rígido.  </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</si>
  <si>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</si>
  <si>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Cercano a este frente hay un derrumbe donde el terreno se debilita y cae fácilmente piedra y lodo cuando llueve.</t>
  </si>
  <si>
    <t xml:space="preserve">FRENTE INACTIVO, por posible cambio en su diseño geométrico. Se realizo excavación mecánica de forma intermitente y con dificultades de acceso por fuertes pendientes y también debido a causa de algunas lluvias. La primera terraza perfilada ya se tiene protegida con: malla electrosoldada + penos pasivos + drenes + concreto lanzado. Este frente ha sido lentamente intervenido debido a la baja calidad de los suelos (suelos muy escurridizos).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</si>
  <si>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</si>
  <si>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Se hizo perfilado del talud con CAT sobre orugas, sector Loma Hermosa. Se continua con la construcción del box culvert, # 166 en lo que respecta a su descole y se cubre con llenos. Para el muro, se hacen alargues de la dala de nivelación sobre el PK mayor y se colocan escamas con ayuda de la pluma de una grúa. Sobre el PK menor se coloca y se extiende material seleccionado tipo SBG; de esta manera se conecta la rasante del muro con el tramo de corte encajonado donde se encontraba el antiguo embarcadero de ganado vacuno (o PK 20+500 CD).</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</si>
  <si>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</si>
  <si>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FRENTE INACTIVO. Perfilado de Talud, sector El Ahuyamal: Se realizo su perfilado de talud (en 4 fases) y ahora se buscara la cota de la rasante. Serán 4 fases de excavación y de sostenimiento.  Se utilizan pernos pasivos de anclaje # 10, malla electrosoldada, concreto lanzado y drenes de 2'' en PVC. En la base del actual talud hubo demolición de gaviones y se preparará el terreno para buscar la sub rasante de la nueva calzada.</t>
  </si>
  <si>
    <t>Se realizo la imprimación de las calzadas nuevas utilizando emulsión asfáltica y se extendió la primera capa de mezcla asfáltica tipo MSC-25 con dirección al Ahuyamal. En el separador central se coloca material orgánico a fin de convertirlo pronto en zona verde. Se continuara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</si>
  <si>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Terminada la colocación de granulares (SBG / BG) y sometiéndolas a un curado con emulsión asfáltica, se procedió a extender la capa intermedia de MSC-25.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</si>
  <si>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Las áreas tratadas con hidrosiembra de los taludes perfilados muestran signos de estancamiento y por lo tanto requieren mas atención y una recuperación paisajística. </t>
  </si>
  <si>
    <t xml:space="preserve">Obra terminada. La idea es dar al servicio del transito la nueva calzada (CD), e iniciar la intervención de la calzada existente. Se seguirá construyendo el separador de calzada con el ensamble de sardineles prefabricados. Hay un pequeño desnivel entre calzadas.   </t>
  </si>
  <si>
    <t>OTROS TRABAJOS (SEGURIDAD VIAL)</t>
  </si>
  <si>
    <t xml:space="preserve">Programa 1. Atención al usuario </t>
  </si>
  <si>
    <t>Seguimiento PQRS del proyecto.</t>
  </si>
  <si>
    <t>Programa 5. Apoyo a la capacidad de gestión institucional</t>
  </si>
  <si>
    <t>Programas 8. Cultura Vial</t>
  </si>
  <si>
    <t xml:space="preserve">Revisión y aprobación cuadro de trámites ambientales recibido de parte del Concesionario </t>
  </si>
  <si>
    <t>INFORME SEMESTRAL DE INTERVENTORÍA No.9 ENERO-2020</t>
  </si>
  <si>
    <t>Aporte semenestral 2020</t>
  </si>
  <si>
    <t>Dic-2019</t>
  </si>
  <si>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PK2+062,60 L acumulada=1.258,60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peatonal No 1 (1+230): La excavación de la galería se continua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Por otro lado continúan las infiltraciones con menor caudal, sin embargo en las reuniones de seguimiento de obra anteriores, y del pasado 21 de enero de 2020, se le ha ratificado la solicitud de continuar con el monitoreo de caudales y el control y encausamiento adecuado (cunetas), tanto de las aguas de infiltración como de perforación del túnel.</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</si>
  <si>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PK3+886,90 L acumulada=1,523,10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sin embargo en las reuniones de seguimiento de obra anteriores, y del pasado 21 de enero de 2020, se le ha ratificado la solicitud de continuar con el monitoreo de caudales y el control y encausamiento adecuado (cunetas), tanto de las aguas de infiltración como de perforación del túnel.
</t>
  </si>
  <si>
    <r>
      <t>PK0+804 - UF3.1A -</t>
    </r>
    <r>
      <rPr>
        <sz val="11"/>
        <rFont val="Calibri"/>
        <family val="2"/>
        <scheme val="minor"/>
      </rPr>
      <t xml:space="preserve"> Acopio temporal de material de rezaga. Portal Medellín.</t>
    </r>
  </si>
  <si>
    <r>
      <t xml:space="preserve">PK2+033,3 - UF3.1A - </t>
    </r>
    <r>
      <rPr>
        <sz val="11"/>
        <color theme="1"/>
        <rFont val="Calibri"/>
        <family val="2"/>
        <scheme val="minor"/>
      </rPr>
      <t>Perforación para instalación de línea de pernos y montaje de carga explosiva, excavación túnel principal, sección sostenimiento tipo SB-2. Portal Medellín.</t>
    </r>
  </si>
  <si>
    <r>
      <t>PK2+033,3 - UF3.1A -</t>
    </r>
    <r>
      <rPr>
        <sz val="11"/>
        <rFont val="Calibri"/>
        <family val="2"/>
        <scheme val="minor"/>
      </rPr>
      <t xml:space="preserve"> Sostenimiento con anillo de pernos ubicados a tres bolillo, excavación túnel principal, sección sostenimiento tipo SB-2. Portal Medellín.</t>
    </r>
  </si>
  <si>
    <r>
      <t xml:space="preserve">PK2+037,1 - UF3.1A - </t>
    </r>
    <r>
      <rPr>
        <sz val="11"/>
        <rFont val="Calibri"/>
        <family val="2"/>
        <scheme val="minor"/>
      </rPr>
      <t>Bombeo de agua de infiltración acumulado en el frente. Portal Medellín.</t>
    </r>
  </si>
  <si>
    <r>
      <t xml:space="preserve">PK2+037,1 - UF3.1A - </t>
    </r>
    <r>
      <rPr>
        <sz val="11"/>
        <color theme="1"/>
        <rFont val="Calibri"/>
        <family val="2"/>
        <scheme val="minor"/>
      </rPr>
      <t>Instalación de concreto lanzado 4500 PSI, 31,5 Mpa, excavación túnel principal, sección sostenimiento tipo SB-2. Portal Medellín.</t>
    </r>
  </si>
  <si>
    <r>
      <t xml:space="preserve"> PK1+520 - UF3.1A - </t>
    </r>
    <r>
      <rPr>
        <sz val="11"/>
        <color theme="1"/>
        <rFont val="Calibri"/>
        <family val="2"/>
        <scheme val="minor"/>
      </rPr>
      <t>La rasante actual del túnel presenta desniveles pronunciados e inundaciones. Portal Medellín.</t>
    </r>
  </si>
  <si>
    <r>
      <t xml:space="preserve">PK2+059,6 - UF3.1A - </t>
    </r>
    <r>
      <rPr>
        <sz val="11"/>
        <color theme="1"/>
        <rFont val="Calibri"/>
        <family val="2"/>
        <scheme val="minor"/>
      </rPr>
      <t>Sostenimiento (SB-2) con anillo de pernos ubicados a tres bolillo, pernos con recubrimiento de concreto insuficiente. Portal Medellín.</t>
    </r>
  </si>
  <si>
    <r>
      <t xml:space="preserve">PK2+062,60 - UF3.1A - </t>
    </r>
    <r>
      <rPr>
        <sz val="11"/>
        <color theme="1"/>
        <rFont val="Calibri"/>
        <family val="2"/>
        <scheme val="minor"/>
      </rPr>
      <t>Retiro de material de rezaga, excavación túnel principal, sección sostenimiento tipo SB-2. Portal Medellín.</t>
    </r>
  </si>
  <si>
    <r>
      <t xml:space="preserve">PK2+062,60 - UF3.1A - </t>
    </r>
    <r>
      <rPr>
        <sz val="11"/>
        <color theme="1"/>
        <rFont val="Calibri"/>
        <family val="2"/>
        <scheme val="minor"/>
      </rPr>
      <t>Instalación de concreto lanzado 4500 PSI, 31,5 MPa, excavación túnel principal, sección sostenimiento tipo SB-2. Portal Medellín.</t>
    </r>
  </si>
  <si>
    <r>
      <t xml:space="preserve"> PK3+950 - UF3.1C - </t>
    </r>
    <r>
      <rPr>
        <sz val="11"/>
        <color theme="1"/>
        <rFont val="Calibri"/>
        <family val="2"/>
        <scheme val="minor"/>
      </rPr>
      <t>La rasante actual del túnel presenta desniveles pronunciados e inundaciones. Portal Santa Fe.</t>
    </r>
  </si>
  <si>
    <r>
      <t xml:space="preserve">PK3+917,5 - UF3.1C - </t>
    </r>
    <r>
      <rPr>
        <sz val="11"/>
        <color theme="1"/>
        <rFont val="Calibri"/>
        <family val="2"/>
        <scheme val="minor"/>
      </rPr>
      <t>Perfilado mediante medios mecánicos, excavación túnel principal, sección sostenimiento tipo SB-3. Portal Santa Fe.</t>
    </r>
  </si>
  <si>
    <r>
      <t>PK3+917,5 - UF3.1A -</t>
    </r>
    <r>
      <rPr>
        <sz val="11"/>
        <color theme="1"/>
        <rFont val="Calibri"/>
        <family val="2"/>
        <scheme val="minor"/>
      </rPr>
      <t xml:space="preserve"> Sostenimiento con anillo de pernos ubicados a tres bolillo, excavación túnel principal, sección sostenimiento tipo SB-3. Portal Santa Fe.</t>
    </r>
  </si>
  <si>
    <r>
      <t xml:space="preserve">PK5+410 - UF3.1A - </t>
    </r>
    <r>
      <rPr>
        <sz val="11"/>
        <color theme="1"/>
        <rFont val="Calibri"/>
        <family val="2"/>
        <scheme val="minor"/>
      </rPr>
      <t>Acopio temporal de material de rezaga. Portal Santa Fe.</t>
    </r>
  </si>
  <si>
    <r>
      <t xml:space="preserve"> PK4+120 - UF3.1C - </t>
    </r>
    <r>
      <rPr>
        <sz val="11"/>
        <color theme="1"/>
        <rFont val="Calibri"/>
        <family val="2"/>
        <scheme val="minor"/>
      </rPr>
      <t>Cunetas inexistentes o mal diseñadas, el agua discurre por la mitad de la vía. Portal Santa Fe.</t>
    </r>
  </si>
  <si>
    <r>
      <t xml:space="preserve"> PK3+912,2 - UF3.1C -</t>
    </r>
    <r>
      <rPr>
        <sz val="11"/>
        <color theme="1"/>
        <rFont val="Calibri"/>
        <family val="2"/>
        <scheme val="minor"/>
      </rPr>
      <t xml:space="preserve"> Perforación para montaje de carga explosiva e instalación de línea de pernos, excavación túnel principal, sección sostenimiento tipo SB-3. Portal Santa Fe.</t>
    </r>
  </si>
  <si>
    <r>
      <t xml:space="preserve">PK3+893,5 - UF3.1A - </t>
    </r>
    <r>
      <rPr>
        <sz val="11"/>
        <color theme="1"/>
        <rFont val="Calibri"/>
        <family val="2"/>
        <scheme val="minor"/>
      </rPr>
      <t>Instalación de concreto lanzado (argos) 4500 PSI, 31,5 Mpa, excavación túnel principal, sección sostenimiento tipo SB-3. Portal Santa Fe.</t>
    </r>
  </si>
  <si>
    <r>
      <t>PK3+893,5 - UF3.1A -</t>
    </r>
    <r>
      <rPr>
        <sz val="11"/>
        <color theme="1"/>
        <rFont val="Calibri"/>
        <family val="2"/>
        <scheme val="minor"/>
      </rPr>
      <t xml:space="preserve"> Instalación de concreto lanzado (argos) 4500 PSI, 31,5 Mpa, excavación túnel principal, sección sostenimiento tipo SB-3. Portal Santa Fe.</t>
    </r>
  </si>
  <si>
    <t>En la UF 1: El concesionario en este periodo ejecuto las siguientes actividades: En el PK15+200, ACT 12, se ejecutó la construcción de cuatro cajas de inspección para telecomunicaciones y redes eléctricas.
Avance a la fecha: Redes electricas:76% - Redes alumbrado público: 65% y Telecomunicaciones 75%.
En la UF3: El concesionario en este periodo ejecuto las siguientes actividades: Durante las visitas de inspección de la interventoría no se evidenciaron actividades en este frente de obra.
Entre el PK0+144 al PK0-700 UF3, se ejecuto la liberación de cantidades de obra No 118, entre la interventoría, el concesionario y el subcontratista.
Avance a la fecha: Redes electricas:75% - Redes alumbrado público: 60% y Telecomunicaciones 70%.
En reunión del martes 21 de enero de 2020, se solicito nuevamente la lista de chequeo de los sitios por intervenir de las UF1 y UF3, el concesionario informo que se encuentra ejecutando esta actividad.</t>
  </si>
  <si>
    <r>
      <t xml:space="preserve">PK0+144/700 UF3.  </t>
    </r>
    <r>
      <rPr>
        <sz val="11"/>
        <rFont val="Calibri"/>
        <family val="2"/>
        <scheme val="minor"/>
      </rPr>
      <t>Liberación de cantidades de obra No 118, entre la interventoría, el concesionario y el subcontratista.</t>
    </r>
  </si>
  <si>
    <r>
      <t xml:space="preserve">PK0+144/700 UF3.  </t>
    </r>
    <r>
      <rPr>
        <sz val="11"/>
        <color theme="1"/>
        <rFont val="Calibri"/>
        <family val="2"/>
        <scheme val="minor"/>
      </rPr>
      <t>Liberación de cantidades de obra No 118, entre la interventoría, el concesionario y el subcontratista.</t>
    </r>
  </si>
  <si>
    <r>
      <t xml:space="preserve">PK0+144/700 UF3. </t>
    </r>
    <r>
      <rPr>
        <sz val="11"/>
        <rFont val="Calibri"/>
        <family val="2"/>
        <scheme val="minor"/>
      </rPr>
      <t xml:space="preserve"> Liberación de cantidades de obra No 118, entre la interventoría, el concesionario y el subcontratista.</t>
    </r>
  </si>
  <si>
    <r>
      <t>PK5+200 ACT 12.</t>
    </r>
    <r>
      <rPr>
        <sz val="11"/>
        <color theme="1"/>
        <rFont val="Calibri"/>
        <family val="2"/>
        <scheme val="minor"/>
      </rPr>
      <t xml:space="preserve">  Construcción cajas de inspección redes telecomunicaciones y eléctricas. </t>
    </r>
  </si>
  <si>
    <r>
      <t xml:space="preserve">PK15+050/540 UF1.  </t>
    </r>
    <r>
      <rPr>
        <sz val="11"/>
        <rFont val="Calibri"/>
        <family val="2"/>
        <scheme val="minor"/>
      </rPr>
      <t>Liberación de cantidades de obra No 118, entre la interventoría, el concesionario y el subcontratista.</t>
    </r>
  </si>
  <si>
    <r>
      <t xml:space="preserve">PK15+050/540 UF1. </t>
    </r>
    <r>
      <rPr>
        <sz val="11"/>
        <color theme="1"/>
        <rFont val="Calibri"/>
        <family val="2"/>
        <scheme val="minor"/>
      </rPr>
      <t xml:space="preserve"> Liberación de cantidades de obra No 118, entre la interventoría, el concesionario y el subcontratista.</t>
    </r>
  </si>
  <si>
    <r>
      <t>PK15+050/540 UF1.</t>
    </r>
    <r>
      <rPr>
        <sz val="11"/>
        <rFont val="Calibri"/>
        <family val="2"/>
        <scheme val="minor"/>
      </rPr>
      <t xml:space="preserve">  Liberación de cantidades de obra No 118, entre la interventoría, el concesionario y el subcontratista.</t>
    </r>
  </si>
  <si>
    <r>
      <t xml:space="preserve">PK5+200 ACT 12.  </t>
    </r>
    <r>
      <rPr>
        <sz val="11"/>
        <color theme="1"/>
        <rFont val="Calibri"/>
        <family val="2"/>
        <scheme val="minor"/>
      </rPr>
      <t xml:space="preserve">Construcción cajas de inspección redes telecomunicaciones y eléctricas. </t>
    </r>
  </si>
  <si>
    <r>
      <t xml:space="preserve">PK0+350  UF1 ACT 01. </t>
    </r>
    <r>
      <rPr>
        <sz val="11"/>
        <rFont val="Calibri"/>
        <family val="2"/>
        <scheme val="minor"/>
      </rPr>
      <t>En recorrido de inspección no se evidencian actividades en traslado de redes.</t>
    </r>
  </si>
  <si>
    <r>
      <t>PK17+400 UF1 ACT 31</t>
    </r>
    <r>
      <rPr>
        <sz val="11"/>
        <color theme="1"/>
        <rFont val="Calibri"/>
        <family val="2"/>
        <scheme val="minor"/>
      </rPr>
      <t>.</t>
    </r>
    <r>
      <rPr>
        <b/>
        <sz val="11"/>
        <color theme="1"/>
        <rFont val="Calibri"/>
        <family val="2"/>
        <scheme val="minor"/>
      </rPr>
      <t xml:space="preserve"> </t>
    </r>
    <r>
      <rPr>
        <sz val="11"/>
        <color theme="1"/>
        <rFont val="Calibri"/>
        <family val="2"/>
        <scheme val="minor"/>
      </rPr>
      <t xml:space="preserve"> En recorrido de inspección no se evidencian actividades en traslado de redes.</t>
    </r>
  </si>
  <si>
    <t>Traslado de redes secas,  UF2.1. Actuación 42</t>
  </si>
  <si>
    <t>Actividad de excavación para hincada de postes de 9m,   excavación  para instalación de vientos (3 und). Del PK25+112 al PK25+440.</t>
  </si>
  <si>
    <r>
      <rPr>
        <b/>
        <sz val="10"/>
        <rFont val="Calibri"/>
        <family val="2"/>
        <scheme val="minor"/>
      </rPr>
      <t>PK 25+112-25+440  ACT 42</t>
    </r>
    <r>
      <rPr>
        <sz val="10"/>
        <rFont val="Calibri"/>
        <family val="2"/>
        <scheme val="minor"/>
      </rPr>
      <t xml:space="preserve">  Actividad de excavación para hincada de postes  de 9 m ,   excavación para instalación de vientos (3 und)  .</t>
    </r>
  </si>
  <si>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interviene nuevamente un talud cercano al estribo # 1 del puente vehicular; por lo tanto se realizan nuevas perforaciones (para anclajes pasivos) con personal suspendido y con carro colgante. </t>
  </si>
  <si>
    <t>Se acondiciono nueva entrada vehicular hacia La Frisola para el uso de vehículos particulares. 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reconstruir un tramo de bajante escalonada, se utilizo tubo recto de 1200 mm. dentro del trasdós.</t>
  </si>
  <si>
    <t xml:space="preserve">Obra terminada. Hacia el PK mayor / menor, se coloco la estructura del pavimento, hasta la capa intermedia de MSC-25.  </t>
  </si>
  <si>
    <t xml:space="preserve">Obra terminada. Hacia el PK mayor / menor, se coloco la estructura del pavimento, hasta la capa intermedia de MSC-25. Hacia el PK 2+600 se hace topografía por parte de MAR1 y se fundió pavimento rígido para poder entrar a la Vda. El Trapiche, utilizando paneles de malla electrosoldada (se hizo empalmes de pavimentos). Allí se entra en la etapa de construcción de sus cunetas longitudinales en concreto. </t>
  </si>
  <si>
    <t xml:space="preserve">Hacia el PK mayor / menor, se coloco la estructura del pavimento, hasta la capa intermedia de MSC-25.  Se hicieron cunetas longitudinales en concreto (utilizando el sistema ajedrezado). Sobre un corto tramo se inicia el acopio de vigas pretensadas de los puentes vehiculares. </t>
  </si>
  <si>
    <t xml:space="preserve">El transito automotor esta haciendo uso del desvío sobre la nueva calzada (por debajo del nuevo puente vehicular). Se realizo la colocación de mezcla asfáltica intermedia tipo MSC-25. Las ODTs construidas fueron tapadas por el relleno de granulares y se hace el aproche del puente del retorno para hacer la conexión hacia la Vda. La Aldea alta. Hay traslado de redes y se inicia la construcción de filtros y de cunetas triangulares en concreto.    </t>
  </si>
  <si>
    <t xml:space="preserve">Se termino el extendido de la capa intermedia asfáltica tipo MSC-25 (hacia el PK menor empatándolo con la capa asfáltica extendida en La Aldea). Se acondiciona entrada al trapiche comunitario con una L= 130 m., y posteriormente se le hará su pavimento rígido. Personal hace cortes de pavimento (bordes en flexibles) con disco refrigerado de tungsteno, para iniciar la construcción de sus cunetas triangulares. </t>
  </si>
  <si>
    <t>Se realizan actividades de instalación de la escamas prefabricadas con ayuda de grúa y eslinga. Hubo excavación mecanizada hacia el PK mayor y cercano al muro del PK 5+860 para extender dala de cimentación. También se utiliza compactador tipo benitín. Se trabaja cerca del estribo #2 del nuevo puente vehicular de perdida de banca (La Potrera), se hacen llenos extendidos con pajarita CAT.</t>
  </si>
  <si>
    <t>Se tienen todos los caissons fundidos. Se interviene el sitio con cortes mecanizados. Se colocan hierros para formar los módulos de los vástagos. Se continuaran haciendo perforaciones para colocar anclajes activos sobre el talud de la vía existente y estos serán anclados al vástago (se utiliza una perforadora sobre orugas). Con ayuda de grúa se hacen izados de formaletería para encofrar módulos de vástagos y ser fundidos con el uso de concretos premezclados. Sector de Ebéjico.</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</si>
  <si>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</si>
  <si>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Sobre el PK menor se construyeron gaviones 2x1x1 m. para dar soporte a las escamas terminales huérfanas. El sitio se tiene como acopio de materiales y de estacionamiento de equipos.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</si>
  <si>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</si>
  <si>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</si>
  <si>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Sector de Eutimio.</t>
  </si>
  <si>
    <t>Se continua con la actividad de excavación mecánica - método de traspaleo, cargue y transporte de material (de la quinta fase de perfilación). La primera y segunda cara o terraza ya se le ha colocado malla talud MT-6000 que tiene alta resistencia a la corrosión debido a la aleación con Bezinal, se ha asegurado con cables de acero en forma perimetral y vertical; se han colocado pernos pasivos (roscados corrugados # 10 de anclaje y consolidación). El hueco de la malla es de tipo rombo con abertura del cuadro de 6'' x 3.5 '' y diámetro del alambre de 3.2 mm. Se hicieron cunetas de concreto con sección en V, sobre la primera y segunda berma de cortante. Se trabaja en la tercera fase así: tendido de malla eslabonada, perforación de anclajes corrugados, colocación de cables de acero (perimetrales y verticales), se construyen drenajes (cunetas + bajantes). Las volquetas 'cuando no llueve' ya alcanzan a tener acceso para ser cargadas por lo menos en la quinta fase de corte. Los trabajos son afectados por lluvias leves. El área comprende una gran magnitud de movimiento de tierra.</t>
  </si>
  <si>
    <t>Hay actividad de colocación de filas de escamas prefabricadas, secuencialmente se colocan las capas de cintas poliméricas y llenos. Se utilizan 2 pajaritas CAT para hacer excavación mecánica hacia el PK menor y usando un compactador tipo benitín, hacia el PK menor. Hay permanentemente llegada de material de SBG. Hubo sistema de sostenimiento de talud que da apoyo a la actual vía (con pernos de anclaje + malla electrosoldada + concreto lanzado).</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</si>
  <si>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(CAT 330 D2L) en la parte media alta de la montaña. Este material que esta siendo cortado (roca muy fracturada) se esta llevando para llenos en PKs: 1+600, 3+300, 12+200, 14+500, etc. Este frente sirve para acceder al frente de obra de Mestizal #2 y para el paso de vehículos (4x4) de particulares, a sus fincas.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</si>
  <si>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cinta de pavimento en concreto rígido. </t>
  </si>
  <si>
    <t>Sobre el corte del talud en cajón, se continua con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</si>
  <si>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 xml:space="preserve">Se ejecuta excavación mecánica con una pajarita hacia el PK menor para hacer un alargue al muro (se adicionaran 6 escamas), se hace dado ciclópeo de apoyo. Hacia la cabecera de la montaña, sobre el PK menor (o PK 11+000) se reinicia excavación mecánica. Se tiene un equipo auto propulsado de trituración y un centro de acopio de granulares (ej. SBG y BG). </t>
  </si>
  <si>
    <t xml:space="preserve">Obra que reinicia su conexión con la ODT existente. Hubo impermeabilización de sus costado, instalación de filtros en contorno y rellenos. Se funde un tacón longitudinal en concreto ciclópeo. Hay cortes, excavaciones y llenos mecanizados con CAT y además hay acopio de material de llenos. Este tramo es utilizado para al paso 'interno' de equipos y materiales hacia la zona del lleno fallado. </t>
  </si>
  <si>
    <t xml:space="preserve">Se hizo sondeo a profundidad. Se continúan trabajos de descargue de material de lleno con 2 CAT 330D2L, sobre el plano de falla para aliviar peso. Se construyen 6 filtros de fondo (utilizando geotextil + piedra de gran tamaño + tubería ranurada en PVC de 6''). Se inician llenos tipo pedraplén y se hace uso de una CAT 330 D2L.  </t>
  </si>
  <si>
    <t xml:space="preserve">Se le hizo un jarillón (con CAT 320 D2L) que acompaña al box longitudinalmente. A este box, solo se le construyó un primer tramo de la obra, hace mas de 1 año. Hacia el PK menor, se interviene con descapotes y excavación mecanizada. Pero se continua con la construcción de (2) ODTs: # 055 o PK 12+412 y # 056 o PK 12+529 en tubería Titán de 900 mm. acampanada; se ensamblan los aceros para los cabezotes y las aletas. También se ejecuta la construcción de filtros. </t>
  </si>
  <si>
    <t xml:space="preserve">Terminados los llenos mecanizados, se inicia la colocación y compactación de material de BG. Se hace uso de una motoconformadora CAT 140M, un vibro para afirmados Hamm y carro tanque. Sitio ubicado frente al Campamento de MAR1. </t>
  </si>
  <si>
    <t>Se hacen los filtros laterales (geotextil + piedra filtro + tubería ranurada en PVC de 6'') y se inician los llenos compactados con benitín. Por el otro extremo (encole o CI) se construye un buzón intermedio en concreto. Se hizo empalme escalonado en concreto (descole) y se une con tubo de 900 mm., existente. Sitio ubicado cerca al vivero La Jungla.</t>
  </si>
  <si>
    <t>Se tuvo una excavación profunda con CAT y se dificulto por encontrar suelos lutiticos. Se hizo un filtro profundo (utilizando geotextil + piedra bola + tubería ranurada en PVC de 6''), de esta manera se elimino un agua lluvia detenida. Sobre el filtro se hace un lleno tipo pedraplén. El área intervenida (con Doosan sobre orugas y CAT sobre orugas + bulldozer D6T+ vibro para afirmados Hamm) deberá emplazar una vía veredal y la segunda calzada (a otro nivel).También se avanza con cortes mecanizados hacia el PK menor o PK 14+400.</t>
  </si>
  <si>
    <t>Se hizo la excavación mecanizada para acondicionar la entrada y se ejecuta la excavación a profundidad.  Se continua con la construcción del box culvert  # 064. Se fundieron muros verticales (utilizando concreto premezclado), hoy se arman los hierros de un tramo de placa aérea y de muros verticales. Esta nueva ODT, se unirá con el box existente y será de 2.5 x 2.5 m. Sector de La Margarita del 8.</t>
  </si>
  <si>
    <t>PK 16+200</t>
  </si>
  <si>
    <t>MOVIMIENTO DE TIERRA (EXCAVACION) y BOX #071 - CD</t>
  </si>
  <si>
    <t>Hecha la excavación mecanizada para acondicionar la entrada y se ejecuta la excavación a profundidad; se hizo solado de limpieza y se armo la parrilla de acero (con Fy= 60000 psi) para la placa de contrapiso, será un box de 4x4m.; con espesores de placa y muros = 60 cm. Sector de El Llanerito.</t>
  </si>
  <si>
    <t xml:space="preserve">Se continua con la construcción del box culvert  # 072 o PK 15+292; se instalaron aceros de refuerzo para los muros verticales y se fundieron los concretos. Se utilizaron cintas flexibles en PVC - o waterstops (con un ancho de 6'') que sirven de junta de construcción / dilatación. Se inician llenos mecanizados. Sector de la variante a San Jerónimo. </t>
  </si>
  <si>
    <t>Se hicieron rellenos para la segunda calzada. Se utiliza Doosan sobre orugas, bulldozer John Deere y vibro para afirmados. Se construyo una ODT (con tubería Titán x 1500 mm.) que va en sentido longitudinal 'a la nueva calzada' y que concluye sobre el estribo # 1 del nuevo puente vehicular, se hacen los llenos con ayuda de un bulldozer. Se inicia la construcción del descole de la ODT. Sector de La Guaracú I.</t>
  </si>
  <si>
    <t xml:space="preserve">Muro terminado. Se realiza el extendido y compactación de material de BG. Este muro será el aproche del estribo # 2 del nuevo puente sobre la Guaracú II o PK 20+380. Sector pesquera del Politécnico. </t>
  </si>
  <si>
    <t xml:space="preserve">Muro terminado. Se hacen actividades topográficas y se hacen llenos compactados sobre el trasdós. Hubo impermeabilización con pintura e instalación de geodren planar. En la parte central de esta obra se construyo un box culvert al que se le asignó un PK 19+437 CI (1.8 x 1.8 m.) o # 086. En la calzada opuesta (o existente) se realiza corte y excavación mecanizada para quitarle una curva horizontal a la actual vía; se estudia la posibilidad de utilizar explosivos químicos.  </t>
  </si>
  <si>
    <t xml:space="preserve">El muro debe hacer conexión con el estribo # 1 del nuevo puente vehicular (como aproche sobre el estribo # 1), por lo tanto se hace un muro adicional en concreto reforzado. Sector El Francés. </t>
  </si>
  <si>
    <t xml:space="preserve">Perfilado de talud. Llegados los trabajos a nivel de subrasante se perfila nuevamente el terreno a fin de continuar la colocación de material de BG, para emplazar allí las dos calzadas. Se hace uso de motoniveladora CAT 140M y vibro compactador Hamm. Hubo perforación en la parte baja del talud y hacia el PK mayor para colocar tubos de drenaje sub horizontales. </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</si>
  <si>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(perforación y ensamble de sus jaulas de acero). Se utiliza concreto premezclado -bombeado - para la fundición de vástagos. Los trabajos según su avance, se le hacen llenos de material sobre su trasdós. Hay también  perforaciones sobre el talud de la vía existente, para la colocación de anclajes y poder asegurar y colocar una malla eslabonada (de protección) para evitar caídos. </t>
  </si>
  <si>
    <t xml:space="preserve">Se realiza la extensión de material de BG y una vez establecida la cota definitiva de diseño se dará la imprimación con emulsión asfáltica de rompimiento lento para proceder a colocar la capa intermedia de mezcla asfáltica en caliente, tipo MSC-25. </t>
  </si>
  <si>
    <t xml:space="preserve">Se realizan actividades de colocación de escamas y de sus bandas poliméricas por corrección de desperfectos en el montaje de una sección en el muro (se utiliza pluma de grúa telescópica).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</si>
  <si>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Personal trabaja en corte/perfilación, sobre una de las bermas o terraza intermedia. En su parte media se coloca malla electrosoldada cerca de los dados de concreto cubriendo el material expuesto del talud. El borde de la vía 'ya cuenta con una capa asfáltica', tipo MSC-25.  </t>
  </si>
  <si>
    <t xml:space="preserve">Se ha colocado sobre el borde del talud una capa de mezcla asfáltica tipo MSC-25. Se continuara con la actividad de estabilización del talud con perforaciones para drenes, anclajes inyectados e instalación de malla electrosoldada + concreto lanzado faltante. Se seguirá perfilando mecánicamente el talud hacia el PK mayor, que tiene menos altura. </t>
  </si>
  <si>
    <t xml:space="preserve">Se realizaron trabajos de colocación de granulares tipo BG y el extendido + colocación de la capa asfáltica. De esta manera queda vinculado el tramo con el retorno #2 en capa asfáltica. </t>
  </si>
  <si>
    <t xml:space="preserve">Se coloca material granular sobre uno de los anillos del retorno con motoniveladora CAT y vibro compactador Hamm; se trabaja en el canal perimetral (con la construcción de un drenaje tipo cárcamo y cunetas en V, a nivel de la actual vía).  Hubo imprimación de granulares con emulsión asfáltica y se colocó la capa intermedia de mezcla asfáltica (tipo MSC-25) sobre un carril y sobre los anillos del retorno. En la parte exterior (bordeando la vía existente) se continua con la construcción de cuentas y cárcamos. </t>
  </si>
  <si>
    <t xml:space="preserve">Allí se  realizo actividad de perforación para la instalación de anclajes pasivos y de los drenajes horizontales. Pero sobre la calzada opuesta, se continúan con llenos y con empujes de tierras con bulldozer. Se hicieron alargues de 2 ODTs. de 900 mm. (con tubería Titán, recta). Se hace canal perimetral tipo cárcamo. </t>
  </si>
  <si>
    <t xml:space="preserve">FRENTE INACTIVO. En un sector se aplicó la capa intermedia asfáltica. Pronto se acondicionará un gran tramo al servicio del transito de vehículos (y en forma provisional) para poder intervenir la calzada actual.  </t>
  </si>
  <si>
    <t xml:space="preserve">Terminada la colocación de granulares (SBG / BG) y sometiéndolas a un curado con emulsión asfáltica, se procedió a extender la capa intermedia de MSC-25. Ahora se continua con actividad de construcción de cunetas triangulares y filtros. También hay trabajos topográficos.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</si>
  <si>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El tramo ya tiene extendido una parte de mezcla MSC-25. Se realizo actividad de estabilización con hidrosiembra. Sobre la zona que separa la calzada actual y la nueva, se realizaron tendidos de redes húmedas. Hoy se construyen filtros. </t>
  </si>
  <si>
    <t xml:space="preserve">Se continua el corte terreo de una gran montaña, sector de La Laguna. Se ataca por ambos flancos con tres (3) excavadoras sobre orugas por el método de traspaleo.  Hay construcción de bajantes, y de recubrimiento de la segunda cara superior del talud con malla electrosoldada + concreto lanzado + drenes en PVC y pernos pasivos. Se hace uso de una perforadora sobre orugas. También se intervienen los cortes, con la construcción del sistema de drenaje superficial perimetral. El corte una vez terminado dará lugar a emplazar ambas calzadas del proyecto vial.  </t>
  </si>
  <si>
    <t xml:space="preserve">Se realiza excavación mecánica utilizando bulldozer CAT (D6T) y una CAT sobre orugas. Sitio muy cercano a las riveras del Rio Cauca (sector de Tierra Mítica). </t>
  </si>
  <si>
    <t>FRENTE INACTIVO. La empresa ISA., termino con la limpieza y la aplicación de pintura amarilla. No hay restricción del transito automotor.</t>
  </si>
  <si>
    <t xml:space="preserve">El cobro se hace sin contratiempos en ambos sentidos. Su súper estructura y los amueblamientos existentes son todos provisionales. Se continua recalzando una parte de la plataforma en la CD con la construcción de gaviones (2x1x1 m.); se colocan sardineles prefabricados y este trabajo se adapta como un anden peatonal. </t>
  </si>
  <si>
    <t xml:space="preserve">Obra terminada. Ya tiene colocada la mezcla asfáltica 'o capa intermedia MSC-25'. En este punto se ejecuto la construcción de una bajante escalonada (adosada sobre su intradós) y con dirección 'diagonal' hacia la cañada de la Qda. La Iguaná. Hubo colocación de secciones individuales de barrea tipo New Jersey, prefabricadas y se trazo un sendero peatonal. La idea es dar al servicio del transito la nueva calzada (CD), e iniciar la intervención de la calzada existente. </t>
  </si>
  <si>
    <t xml:space="preserve">Se llevo a cabo la demolición de la caseta de vigilancia y de un pequeño parqueadero que se tenia adecuado ocupando una sección de vía (Portal Medellín). Hay canalización del transito con conos y maletines.  </t>
  </si>
  <si>
    <t>PR 47+800 / 700</t>
  </si>
  <si>
    <t xml:space="preserve">De acuerdo al Otro Si # 6 (del 23 de diciembre del 2019) al Contrato de Concesión, y una vez entregado el tramo por parte de la ANI al Concesionario (el pasado 15 de enero)., se inician los trabajos de rehabilitación de este subsector #1 (PR 48+000 a PR 44+200 de la Ruta 6003). Los trabajos que se realizaran serán similares a los que se vienen realizando en el subsector #2. Se hacen fresados a los fallos existentes en la carpeta o estructura del pavimento (es decir según su grado del daño o severidad, se profundizará) y se ejecutará el parcheo con mezcla asfáltica (tipo MDC-19) llegando siempre a la rasante actual. Después se colocará la sobrecarpeta asfáltica tipo MSC-25. Hoy se recurre al uso de la fresadora Wirtgen W-100 y mano de obra con herramienta menor. </t>
  </si>
  <si>
    <t>Realizados parcheos, se iniciará la colocación de la sobre carpeta asfáltica (MDC-19). Se trasladan a este lugar los equipos de pavimentación (Dynapac) que estaban ejecutando trabajos en la UF-1.0.</t>
  </si>
  <si>
    <t xml:space="preserve">Se construyo un muro en HA, de L= 31 m. Tramo por colocar tachas reflectivas. </t>
  </si>
  <si>
    <t>Se construyo un muro en Ha.,  de L = 21 m. Tramo por colocar tachas reflectivas.</t>
  </si>
  <si>
    <t xml:space="preserve">Se construyo un muro en Ha.,  de L = 31 m. Tramo por colocar tachas reflectivas. </t>
  </si>
  <si>
    <t xml:space="preserve">Hay colocación y reconstrucción de defensas metálicas (ej. PR 33+100) y de cambio y/o colocación de señales verticales (ej. PR 43+900). </t>
  </si>
  <si>
    <t>PK 8+690 CI. Muro en TA: Sobre el PK mayor, se realiza el tensionamiento y asegurado de las bandas o cintas poliméricas. Hacia el PK menor se realiza la compactación de llenos con benitín. Sector de La Rochela.</t>
  </si>
  <si>
    <t xml:space="preserve">PK 15+400/500 CD. Corte, excavación y lleno de un tramo de segunda calzada. Los empujes se realizan con bulldozer CAT D6T. Acá se deben emplazar 2 vías y en 2 niveles diferentes. Una será principal (como nueva calzada) y la otra veredal.  </t>
  </si>
  <si>
    <t xml:space="preserve">PK 9+200 Perfilado de talud, sector Mestizal #1: Se excava mecánicamente con CAT 330 D2L, un banco rocoso que se ha encontrado en un tercer nivel de la excavación. Este material con contenido de minerales ferrosos esta siendo utilizado en llenos de los PRs.: 1+600, 3+300, 12+200, 14+500 etc. </t>
  </si>
  <si>
    <t xml:space="preserve">PK 11+800 CI  Lleno fallado. En el proceso de rehabilitación se ha iniciado con la construcción de una macro red de (6) drenes o filtros, los cuales se les incluyo tubería ranurada de hasta 6''. Se trabaja removiendo material (con una CAT 330 D2L) y este se lleva a la zodme de La Cueva.  </t>
  </si>
  <si>
    <t>PK 22+100 Talud perfilado, sector Meloneras. Sobre la base del talud se emplazaran dos nuevas calzadas de la vía. Se hace el cereo del material de BG utilizando una moto conformadora CAT 140 M.</t>
  </si>
  <si>
    <t xml:space="preserve">PK 22+300: Muro en HA sobre cimentación combinada (zapatas / caisson). Se lleva a cabo la excavación de caissons y la construcción de las jaulas de acero de refuerzo, para luego ser fundidos en concreto. </t>
  </si>
  <si>
    <t xml:space="preserve">PK 22+950 CD. Muro en TA o # 053, sector de Meloneras. Se lleva cabo el izado de unas escamas que fueron removidas a fin de corregir verticalidad. Se recurre al uso de una pluma telescópica de una grúa dotada de eslinga. </t>
  </si>
  <si>
    <t xml:space="preserve">PK 21+090 Muro en TA y Box. Se lleva a cabo la colocación y aseguramiento de cintas poliméricas hacia el PK menor. En el tramo intermedio se extiende material de lleno y se compacta con benitín. Sector de Loma Hermosa.  </t>
  </si>
  <si>
    <t>PK 0+200 a 400. Se ha iniciado la señalización horizontal provisional (o demarcación), de la nueva calzada. Por esta calzada circularán pronto vehículos en ambas direcciones, a fin de comenzar a intervenir la calzada existente.</t>
  </si>
  <si>
    <t xml:space="preserve">PK 0+250 Muro en HA sobre cimentación profunda. Adosado a su intradós, quedo la bajante escalonada que llevara las aguas lluvias y de escorrentía, hacia la Qda. La Iguaná. </t>
  </si>
  <si>
    <t xml:space="preserve">PK 0+060 Playa de peajes - Gaviones construidos con malla triple torsión (2x1x1 m). Se continua con la colocación de sardineles prefabricados en concreto sobre los gaviones; de esta manera quedará ensamblado un anden peatonal, sobre el costado derecho de la plataforma. </t>
  </si>
  <si>
    <t>UNIDAD FUNCIONAL 4.1 y 4.2</t>
  </si>
  <si>
    <t xml:space="preserve">PR 33+100 CD * UF-4.2: Personal realiza adecuación y cambio de defensas metálicas, tipo bionda (o W). La misión de la berrera, es re direccionar en lo posible un vehículo que se salga de control. </t>
  </si>
  <si>
    <t xml:space="preserve">PR 43+900 * UF-4.2: Personal del Concesionario realiza el cambio de señales verticales - Acá una preventiva (puente angosto, SP-36); ésto con el propósito de advertir sobre la existencia de ese riesgo, sobre la vía.  </t>
  </si>
  <si>
    <t>PR 47+700 / 800 (UF-4.1): Como resultado del otro Si # 6 al contrato de Concesión, se entra en el proceso de rehabilitación de este tramo vial (subsector # 1). Por lo tanto se inician trabajos de rehabilitación con fresados en frio de pavimento fallado (utilizando la fresadora Wirtgen W -100). Se realizarán trabajos algo similares a los ejecutados en la UF-4.2 (o subsector # 2).</t>
  </si>
  <si>
    <t>Visita Predio la Curumé, como seguimiento a las medidas de rescate, reubicación y compensación ambiental asociadas  a las obligaciones de los permisos ambientales de levantamiento de veda nacioal y regional, permiso de aprovechamiento forestal asociados al PAGA de Rehabilitación de la UF4.2, y el permiso de aprovechamiento forestal del PAGA de Operación y Mantenimiento.</t>
  </si>
  <si>
    <t xml:space="preserve">Elaboración y envió a la Subdirección de la Interventoría de la  programación semanal </t>
  </si>
  <si>
    <t>Revisión memorando interno emitido por la ANI con radicado ANI 2019-702-016931 relacionado con afectación de subcuenta de Compensaciones ambientales</t>
  </si>
  <si>
    <t xml:space="preserve">Jornada de trabajo conjunta Residente Ambiental -Especialista Ambiental de Interventoría, para  proyección de respuesta al comunicado D-000095 relacionado con la afectción de la subcuenta de compensaciones ambientales por cobro de la Universidad CES al Concesionario por asesoria durante la elaboración de los diseños del CAV exigido  len las obligaciones del acuerdo de SRRRC  180ACU1803-525 del 21-03-18.   </t>
  </si>
  <si>
    <t>del 20/01/2020
al 21-01-2020</t>
  </si>
  <si>
    <t xml:space="preserve">UF3 </t>
  </si>
  <si>
    <t>Seguimiento PMA  aprobado por la Licencia Ambiental 00606 de 2017 y sus modificaciones - Fichas PMF-01 Conservaciòn y restauraciòn de la estabilidad Geotécnica y  PMF-10 Manejo de aguas superficiales en las cunetas de la vía existente al ingreso del Portal Medellín</t>
  </si>
  <si>
    <t>Comité Ambiental de seguimiento a los siguientes aspectos:
1. compromisos acta de recorrido conjunta Interventoría - Concesionario del 21-11-19
2. Revisión compromisos acta de comité ambiental Interventoría - Concesionario del 14-11-19
3- Envió ejecución programación ejecución cronograma de monitoreo 
4- Actualización y Cierre PAGA de rehabilitación UF4.2 
Realizado en las instalaciones de las oficinas del Contratista Consorcio Mar 1, ubicada en el PK 13 de la UF1, Vereda Llanos de San Juan Municipio de San jerónimo</t>
  </si>
  <si>
    <t>Seguimiento PMA aprobado por la Licencia Ambiental 00606 de 2017 y sus modificaciones - Fichas PMF-09 Manejo de Residuos lìquidos, domesticos e industriales., PMF-10  Manejo de Residuos solidos domésticos, industriales y especiales, PMF-16 Manejo y control de fuentes de emisiones y ruido, PMB-03 Manejo de remosión de cobertura vegetal y descapote, PMB-05 Manejo de Aprovechamiento Forestal llevadas a cabo entre los PK 15+013 y 17+970.</t>
  </si>
  <si>
    <t xml:space="preserve">UF2.1 </t>
  </si>
  <si>
    <t>Seguimiento PMA aprobado por la Licencia Ambiental 00639 de 2017 y sus modificaciones, Fichas PMF-01 Conservaciòn y restauraciòn de la estabilidad Geotécnica, PMF-07 Manejo de Residuos lìquidos, domesticos e industriales., PMF-08  Manejo de Residuos solidos domésticos, industriales y especiales, PMF-09 Manejo cruces de cuerpos de agua, PMF-10 Manejo de aguas superficiales y PMF-13 Manejo y control de fuentes de emisiones y ruido</t>
  </si>
  <si>
    <t xml:space="preserve">Actualización ANISCOPIO </t>
  </si>
  <si>
    <t>Elaboración y envió informe semanal #223</t>
  </si>
  <si>
    <t>Respuesta y envío vía correo electrónico a la supervisión ambiental de la ANI, de los soportes que se relacionan en el comunicado 02-01-20200110000049 cuyo asunto es "Remisión de comunicados Ambientales", la cual fue solicitada por la entidad el 20-01-2020</t>
  </si>
  <si>
    <t xml:space="preserve">Hacienda la Curume, Seguimiento y verificación estado de adaptación de individuos de especies epifitas rescatadas y reubicadas en los  forofitos (piñon de oreja y guasimo) ubicados en la Hacienda la Curumé, como cumplimiento a las medidas de manejo ambiental exigidas por la Autoridad Ambiental en las obligaciones de la Resolución 1244 de 2017 asociada al PAGA de Rehabilitación de la UF4.2 </t>
  </si>
  <si>
    <t>acienda la Curume, Seguimiento y verificación del estado de adaptación de individuos sembrados dentro de las medidas de rehabilitación ecologica exigidos en las resoliciones que otorgaron los permisos de levantamiento de veda nacioal y regional, permiso de aprovechamiento forestal asociados al PAGA de Rehabilitación de la UF4.2, y el permiso de aprovechamiento forestal del PAGA de Operación y Mantenimiento.</t>
  </si>
  <si>
    <t>Portal Medellín, UF3 PK0+600, verificación instalación de barreras de sedimentación en las cunetas de la vía existente y limpieza de obras de drenaje, como medida de manejo de contaminación de las aguas superfiales del cauce de la Q. la Culebra.</t>
  </si>
  <si>
    <t xml:space="preserve">UF1, entre PK 15+013 y 17+970, Seguimiento PMA aprobado por la Licencia Ambiental 00606 de 2017 y sus modificaciones - Fichas PMF-09 Manejo de Residuos lìquidos, domesticos e industriales., PMF-10  Manejo de Residuos solidos domésticos, industriales y especiales, PMF-16 Manejo y control de fuentes de emisiones y ruido, PMB-03 Manejo de remosión de cobertura vegetal y descapote, PMB-05 Manejo de Aprovechamiento Forestal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</si>
  <si>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INFRAESTRUCTURA: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</si>
  <si>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</si>
  <si>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h=10m,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89,0%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y se funde incluyendo el tensionamiento de los cables. Desplazamiento carros de avance e instalación acero de refuerzo Dovelas N°3.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</si>
  <si>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y cuerpo del Estribo y se funde Viga Cabezal.</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</si>
  <si>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h=17,2m; Caisson 4 h=9,5m; Caisson 5 h=12m; Caisson 6 h=15m
PILA 2: Caisson 7 h=15m, Caisson 8 h=15,7m, Caisson 9 h=15m, Caisson 10 h=15,4m
ESTRIBO 2:  Caisson 11 h=17,0m.  Caisson 12 h=14,4m
El avance en la excavación es del 65,9%.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</si>
  <si>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4 h=2,7m, Caisson 5 h=8,8m, Caisson 6 h=10,2m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El avance en excavación y construcción de anillos es del 91,5%</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</si>
  <si>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y se funde.
PILA 1: Se funden Caisson 3, 4, 5 y 6. Se instala acero de refuerzo y encofrado del Dado y se funde e instalación acero de refuerzo de Columna en H. y se funde . Se instalan andamios de carga, plataforma  e instalación acero de refuerzo para Viga Cabezal.
PILA 2.: Se funden núcleos de Caissons 8 y 9. Se realiza elevación de las Columnas y se adecua el área para construir Viga Cabezal. Instalación acero de refuerzo núcleos Caissons 7 y 10.Se funde caisson 10.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</si>
  <si>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 1, con neoprenos en los apoyos, instalación de prelosas tipo A y B y construcción de diafragmas. Instalación acero de refuerzo de la losa y se funde. Instalación de Vigas vano 5 sobre apoyos de neopreno.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</si>
  <si>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t>
    </r>
    <r>
      <rPr>
        <sz val="11"/>
        <color theme="1"/>
        <rFont val="Arial"/>
        <family val="2"/>
      </rPr>
      <t xml:space="preserve">
Se funden las losas de aproximación Estribo 1 y 2.</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</si>
  <si>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y cuerpo del Estribo.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</si>
  <si>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h=12m, Caisson 5 h= 11,5m, Caisson 6 h=6m
PILA 2:  caisson 7 h=9,8m , Caisson 8 h=12m,  caisson 9 h=14,9m,  caisson 10 h=15,3m,  caisson 11 h=15,5m,  Caisson 12 h=6m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98,7%
</t>
    </r>
    <r>
      <rPr>
        <u/>
        <sz val="11"/>
        <color theme="1"/>
        <rFont val="Arial"/>
        <family val="2"/>
      </rPr>
      <t xml:space="preserve">INFRAESTRUCTURA
</t>
    </r>
    <r>
      <rPr>
        <sz val="11"/>
        <color theme="1"/>
        <rFont val="Arial"/>
        <family val="2"/>
      </rPr>
      <t xml:space="preserve">ESTRIBO 1. Instalación acero de refuerzo y fundida de núcleos Caissons 1, 2 y 3. Se instala solado, acero de refuerzo y encofrado y se funde la Viga Cabezal ambas calzadas. Se instala acero de refuerzo cuerpo del Estribo y se funde calzada izquierda.
ESTRIBO 2. Instalación de acero de refuerzo de los núcleos Caissons 25, 26 y 27  y se funden. Se instala acero de refuerzo de Columnas y se funden a nivel de Viga Cabezal. Se instala acero de refuerzo y encofrado y se funde la Viga Cabezal con topes sísmicos y pedestales.
PILA 2: Instalación acero de refuerzo del núcleo caisson 7, 8, 9, 10 y 11.
PILA 3:  Instalación acero de refuerzo del núcleos caissons 113, 14, 15, 16, 17 y 18.. Se funden núcleos de caissons 15 y 16.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</si>
  <si>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y plataforma para Viga Cabezal.
PILA 5: Se funden los núcleos de los Caissons 19, 20, 21 y 22.  Adecuación de área para construcción de Dado. Se instala acero de refuerzo y se funde el Dado y último tramo de Columna en H.  Instalación andamios de carga, plataforma y acero de refuerzo para Viga Cabezal.
ESTRIBO 2. Se funden los núcleos de caissons 23 y 24.</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</si>
  <si>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PILA 2: Se funde núcleo de Caisson 7, 8, 9 y 10. Se instala concreto de solado para Dado.
PILA 3: Se funde núcleos de Caissons 11, 12, 13 y 14. Se instala concreto de solado,  se instala acero de refuerzo para el Dado y se funde e instalación acero de refuerzo primer tramo de columna en H.
PILA 4: Se funden los núcleos de los Caissons 15, 16, 17 y 18. Elevación de Caissons a nivel de Dado. Adecuación área para Dado. Instalación acero de refuerzo Dado y se funde e instalación acero de refuerzo segundo tramo de columna en H..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</si>
  <si>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</si>
  <si>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El avance en la excavación y fundida de anillos es del 81,5%.</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</si>
  <si>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h=13,8m,   Caisson 4 h=14,5m
ESTRIBO 2:  Caisson 5 h=14,4m,  Caisson 6 h=14,5m
El avance en la excavación y fundida de anillos es del 127,6%.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y cuerpo del Estribo. Se funde Viga Cabezal.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</si>
  <si>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 4, 7,  8, 11, 15, 16, 17 y  18 a h= promedio efectivo de 26,0m
PILA 2: Se excava y se funde el núcleo de los Pilotes: 19, 20, 21, 22, 23, 24, 25, 26, 27, 28, 29, 30, 31, 32, 33 y  34 a h= promedio efectivo de 30,0m.  Se realiza descabece de pilotes, se instala solado e instalación de acero de refuerzo del Dado.
PILA 3: Se excava y se funde el núcleo de los Pilote: 35, 36,  37 y 38 a h= promedio efectivo de 28,0m . Se realiza descabece de pilotes.     
</t>
    </r>
    <r>
      <rPr>
        <u/>
        <sz val="11"/>
        <color theme="1"/>
        <rFont val="Arial"/>
        <family val="2"/>
      </rPr>
      <t>TRAMO II</t>
    </r>
    <r>
      <rPr>
        <sz val="11"/>
        <color theme="1"/>
        <rFont val="Arial"/>
        <family val="2"/>
      </rPr>
      <t xml:space="preserve">
PILA 4. Se funde pilote 39 y 40 a h= promedio efectivo de 28,7m                   
  PILA 5. Se funde pilote 41 y 42 a h= promedio efectivo de 29,50m                                                                                                                                                                                                                                                                                                                                                                                                                                                                                                                                                              ESTRIBO 2. Se funde pilote 43 y 44 a h= promedio efectivo de 17,5m
El avance de la excavación de los Pilotes en el Tramo 1 es del 59,6%.
El avance de la excavación de los Pilotes en el Tramo 2 es del 87,0%.</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</si>
  <si>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t>
    </r>
  </si>
  <si>
    <t>Ampliación Puente La Guaracú II UF2.2</t>
  </si>
  <si>
    <t>Puente PK 0+160 - UF 1. ESTRIBO 2 Aleta derecha terminada.</t>
  </si>
  <si>
    <t>Puente PK 1+940 - UF 1 - Se funden Dovelas N°8.</t>
  </si>
  <si>
    <t>Puente PK 1+940 - UF 1 -Estribo 2.Instalación acero de refuerzo Viga Cabezal</t>
  </si>
  <si>
    <t>PK2+920 UF 1-Instalación de Vigas vano 1 sobre apoyos de neopreno</t>
  </si>
  <si>
    <t>Puente PK 3+320 UF1.Lleno con material para losa aproximación Estribo 2.</t>
  </si>
  <si>
    <t>Puente PK 5+240 UF1- PILA 1. Se filaliza excavación de Caissons 3, 4 y 6.</t>
  </si>
  <si>
    <t xml:space="preserve">Puente PK 5+240 UF1- PILA 2 Instalación de acero de refuerzo y encofrado  dovelas N°3. </t>
  </si>
  <si>
    <t>Puente PK 6+040 - UF 1  ESTRIBO 1. Se funde losa de aproximación.</t>
  </si>
  <si>
    <t>Puente PK 6+040 - UF 1. Se funde Viga Cabezal ESTRIBO 2.</t>
  </si>
  <si>
    <t>Puente PK 6+240 - UF 1  PILA 2. se funde Dado</t>
  </si>
  <si>
    <t>Puente PK 6+240 - UF 1  PILA 2.Se funde Dado y se desencofra.</t>
  </si>
  <si>
    <t>Puente PK 6+900 - UF 1 Pila 1. Excavación de Caissons 4, 5 y 6.</t>
  </si>
  <si>
    <t>Puente PK 6+900 - UF 1 .Pila 2. Instalación acero de refuerzo losa superior sobre Pila.</t>
  </si>
  <si>
    <t>Puente PK 7+000 - UF 1. Estribo 1. Se funde  Viga cabezal.</t>
  </si>
  <si>
    <t>Puente PK 7+000 - UF 1. Pila 1. Instalación acero de refuerzo Viga Cabezal.</t>
  </si>
  <si>
    <t>Puente PK 7+750 - UF 1. Se funde losa vano 1.</t>
  </si>
  <si>
    <t>Puente PK 7+750 - UF 1.  Instalación de apoyos de neopreno y Vigas vano 5.</t>
  </si>
  <si>
    <t>Puente PK 8+115 - UF 1. Vano 3, se funde voladizo costado derecho.</t>
  </si>
  <si>
    <t>Puente PK 8+115 - UF 1.Instalación acero de refuerzo vano 3, voladizo costado izquierdo.</t>
  </si>
  <si>
    <t>Puente PK 8+705 -  ESTRIBO 1.  Instalación acero de refuerzo Viga cabezal calzada izquierda y derecha.</t>
  </si>
  <si>
    <t>Puente PK 8+800 - UF 1. Pila 4. Instalación acero de refuerzo Viga Cabezal</t>
  </si>
  <si>
    <t>Puente PK 8+800 - UF 1-  ESTRIBO 1.  Desencofrado muro pantalla calzada izquierda.</t>
  </si>
  <si>
    <t>Puente PK 10+440 - UF 1 -PILA 4. Instalación acero de refuerzo construcción Viga Cabezal.</t>
  </si>
  <si>
    <t>Puente PK 10+440 - UF 1 -PILA 5. Instalación acero de refuerzo construcción Viga Cabezal.</t>
  </si>
  <si>
    <t>Puente PK 11+110 - UF 1 - PILAS 4 y 5. Terminadas</t>
  </si>
  <si>
    <t>Puente PK 11+110 - UF 1 - Vista panorámica Pilas 1, 3, 4 y 5.</t>
  </si>
  <si>
    <t>Puente PK 17+205 - UF 1 - PILA 4. Encofrado tramo 2 columna en H.</t>
  </si>
  <si>
    <t>Puente PK 17+205 - UF 1. PILA 3. Encofrado tramo 1 Columna en H.</t>
  </si>
  <si>
    <t xml:space="preserve">PK19+900 UF2.1  ESTRIBO 2. Finaliza construcción del estribo. </t>
  </si>
  <si>
    <t>PK19+900 UF2.1. Acero de refuerzo para Caissons 5 y 6 Pila 2.</t>
  </si>
  <si>
    <t>PK20+380 UF2.1. ESTRIBO 2. Acabados finales. Frente inactivo esta semana.</t>
  </si>
  <si>
    <t>PK20+380 UF2.1 . Instalación acero de refuerzo losa de aproximación Estribo 2.</t>
  </si>
  <si>
    <t>PK20+680 UF2.1. ESTRIBO 2. Instalación acero de refuerzo núcleos Caissons 7 y 8.</t>
  </si>
  <si>
    <t>PK20+680 UF2.1. Vista Panorámica Cosntrucción Puente.</t>
  </si>
  <si>
    <t>PK21+220 UF2.1.  Estribo 1. Se funde Viga Cabezal e instalación acero de refuerzo cuerpo del Estribo.</t>
  </si>
  <si>
    <t>PK21+220 UF2.1. Pila 1. Caisson 4 en excavación</t>
  </si>
  <si>
    <t>PK21+500 UF2.1 ESTRIBO 2.Relleno para construcción losa de aproximación.</t>
  </si>
  <si>
    <t>PK33+100  Lado Medellín, PILA 1, Pilote 13, en excavación</t>
  </si>
  <si>
    <t>PK33+100  Instalación de acero de refuerzo dado Lado santa fe, PILA 2.</t>
  </si>
  <si>
    <r>
      <rPr>
        <sz val="11"/>
        <rFont val="Arial"/>
        <family val="2"/>
      </rPr>
      <t>Durante la presente semana se reciben los reportes de las operadoras con respecto a los incidentes y accidentes ocurridos en las unidades funcionales del proyecto, con doce (12) accidentes, sin fallecidos.</t>
    </r>
    <r>
      <rPr>
        <sz val="11"/>
        <color rgb="FFFF0000"/>
        <rFont val="Arial"/>
        <family val="2"/>
      </rPr>
      <t xml:space="preserve">
</t>
    </r>
    <r>
      <rPr>
        <sz val="11"/>
        <rFont val="Arial"/>
        <family val="2"/>
      </rPr>
      <t xml:space="preserve">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 Se evidencian actividades de la Policía de Carreteras PR114+800 UF3, PR00+000 UF4,2.
- Se realiza la revisión de los niveles de Monóxido de Carbono (CO) , así como los niveles de visibilidad del túnel de occidente y se encuentra dentro de los niveles permitidos.
- Se realiza inspección de teléfonos S.O.S. del Túnel de Occidente.
- Se realiza la inspección del equipo de rescate.</t>
    </r>
  </si>
  <si>
    <t>Actividades de Operación ejecutadas en la Fase de Construcción
Semana 223</t>
  </si>
  <si>
    <t>Ruta Medellín - Santa Fé de Antioquia.
Unidad Funcional No 3.
- El Peaje de Aburra   PR45+300. Se encuentra en Operación Normal.
- Se realiza seguimiento a la zona inestable del PR45+000 y se observa que no presenta movimientos.
- El túnel de Occidente Funciona con Normalidad.</t>
  </si>
  <si>
    <t>Ruta Medellín - Santa Fé de Antioquia
Unidad Funcional No 2.1.
- Control de Pare y Siga PR16+450 al PR20+100 y Paso Alternado Puente Paso Real PR06+400.
- Reparación de Puente Paso Real PR06+000 (Pintura).
- Limpieza de Cunetas PR06+800
- Rocería del Derecho de Vía PR10+700.</t>
  </si>
  <si>
    <r>
      <rPr>
        <sz val="11"/>
        <rFont val="Arial"/>
        <family val="2"/>
      </rPr>
      <t xml:space="preserve">Ruta Medellín - Santa Fé de Antioquia
Unidad Funcional No 1.
</t>
    </r>
    <r>
      <rPr>
        <sz val="11"/>
        <color rgb="FFFF0000"/>
        <rFont val="Arial"/>
        <family val="2"/>
      </rPr>
      <t xml:space="preserve">
</t>
    </r>
    <r>
      <rPr>
        <sz val="11"/>
        <rFont val="Arial"/>
        <family val="2"/>
      </rPr>
      <t>- Zona Inestable PR34+900 Recolección de Material de Derrumbe.
- Desvío entre el PR36+300 al PR36+800 en el sector de la Aldea en transito normal.
- Limpieza de Alcantarillas PR20+500</t>
    </r>
    <r>
      <rPr>
        <sz val="11"/>
        <color rgb="FFFF0000"/>
        <rFont val="Arial"/>
        <family val="2"/>
      </rPr>
      <t xml:space="preserve">
</t>
    </r>
    <r>
      <rPr>
        <sz val="11"/>
        <rFont val="Arial"/>
        <family val="2"/>
      </rPr>
      <t>- Rocería del Derecho de Vía PR24+500</t>
    </r>
    <r>
      <rPr>
        <sz val="11"/>
        <color rgb="FFFF0000"/>
        <rFont val="Arial"/>
        <family val="2"/>
      </rPr>
      <t xml:space="preserve">
</t>
    </r>
    <r>
      <rPr>
        <sz val="11"/>
        <rFont val="Arial"/>
        <family val="2"/>
      </rPr>
      <t>- Limpieza de Cunetas y Calzada PR30+900, PR33+500.</t>
    </r>
  </si>
  <si>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Alcantarillas PR60+100.
- Limpieza de Cunetas y Calzada PR66+000, PR77+600, PR78+700, PR89+600, PR105+200, PR107+700.
- Rocería del Derecho de Vía PR66+500, PR60+400, PR88+200.
- Tala de Arboles PR93+500</t>
  </si>
  <si>
    <r>
      <rPr>
        <sz val="11"/>
        <rFont val="Arial"/>
        <family val="2"/>
      </rPr>
      <t xml:space="preserve">Ruta Santa Fé de Antioquia - Bolombolo
Unidad Funcional No 4.2.
</t>
    </r>
    <r>
      <rPr>
        <sz val="11"/>
        <color rgb="FFFF0000"/>
        <rFont val="Arial"/>
        <family val="2"/>
      </rPr>
      <t xml:space="preserve">
</t>
    </r>
    <r>
      <rPr>
        <sz val="11"/>
        <rFont val="Arial"/>
        <family val="2"/>
      </rPr>
      <t>- Instalación de Señales Verticales PR43+900.</t>
    </r>
    <r>
      <rPr>
        <sz val="11"/>
        <color rgb="FFFF0000"/>
        <rFont val="Arial"/>
        <family val="2"/>
      </rPr>
      <t xml:space="preserve">
</t>
    </r>
    <r>
      <rPr>
        <sz val="11"/>
        <rFont val="Arial"/>
        <family val="2"/>
      </rPr>
      <t>- Limpieza de Cunetas y Calzada PR56+100, PR68+700, PR34+800, PR37+100, PR57+000, PR57+500, PR72+600.
- Reparación de Defensas Metálicas PR33+100
- Demarcación de Zonas Peatonales PR45+000</t>
    </r>
    <r>
      <rPr>
        <sz val="11"/>
        <color rgb="FFFF0000"/>
        <rFont val="Arial"/>
        <family val="2"/>
      </rPr>
      <t xml:space="preserve">
</t>
    </r>
    <r>
      <rPr>
        <sz val="11"/>
        <rFont val="Arial"/>
        <family val="2"/>
      </rPr>
      <t>- La Vía se Encuentra en Operación Normal.
- Rocería del Derecho de Vía PR28+000</t>
    </r>
  </si>
  <si>
    <t>ACTIVIDADES DE MANTENIMIENTO - UF4,1</t>
  </si>
  <si>
    <t>ACTIVIDADES DE MANTENIMIENTO - UF4,2</t>
  </si>
  <si>
    <r>
      <rPr>
        <sz val="11"/>
        <rFont val="Arial"/>
        <family val="2"/>
      </rPr>
      <t xml:space="preserve">Ruta Santa Fé de Antioquia - Bolombolo
Unidad Funcional No 4.1,
</t>
    </r>
    <r>
      <rPr>
        <sz val="11"/>
        <color rgb="FFFF0000"/>
        <rFont val="Arial"/>
        <family val="2"/>
      </rPr>
      <t xml:space="preserve">
</t>
    </r>
    <r>
      <rPr>
        <sz val="11"/>
        <rFont val="Arial"/>
        <family val="2"/>
      </rPr>
      <t>- La Vía se Encuentra en Operación Normal.
- Se realizan actividades de Fresado de la Carpeta Asfáltica PR47+800.
- Se realiza Inspección a la Señalización de Obra PR47+700.</t>
    </r>
  </si>
  <si>
    <t>UF1 - PR 30+900. LIMPIEZA DE CUNETAS.</t>
  </si>
  <si>
    <t>UF1 - PR 33+700.  INSPECCIÓN A LA SEÑALIZACIÓN DE OBRA</t>
  </si>
  <si>
    <t>UF1 - PR  20+500. LIMPIEZA DE ALCANTARILLA.</t>
  </si>
  <si>
    <t>UF1 - PR 34+900. SEGUIMIENTO A ZONA DE DERRUMBES.</t>
  </si>
  <si>
    <t>UF2 .1 - PR  6+300. LIMPIEZA DE CALZADA.</t>
  </si>
  <si>
    <t>UF2.2 - PR  114+900. ACTIVIDADES POLICÍA DE TRANSITO.</t>
  </si>
  <si>
    <t>UF2.1 - PR 10+600. ROCERÍA.</t>
  </si>
  <si>
    <t>UF3 - PR 44+700.  SALA DE CONTROL DEL TÚNEL.</t>
  </si>
  <si>
    <t>UF3 - PR 44+700. TÚNEL EN OPERACIÓN NORMAL</t>
  </si>
  <si>
    <t>UF3 - PR 44+700. C.C.O.  TÚNEL. DE OCCIDENTE.</t>
  </si>
  <si>
    <t>UF4.2 - PR 33+100. REPARACIÓN DE DEFENSAS.</t>
  </si>
  <si>
    <t>UF4.2 - PR 41+400. VEHICULO DE INSPECCION.</t>
  </si>
  <si>
    <t>UF4.2 - PR 45+000. DEMARCACIÓN.</t>
  </si>
  <si>
    <t>UF4.2 - PR  43+900. INSTALACIÓN DE SEÑALES VERTICALES.</t>
  </si>
  <si>
    <t>UF4.1 -PR 47+800. FRESADO.</t>
  </si>
  <si>
    <t>UF4.1 - PR  47+700. CAJEO PARA PARCHEO.</t>
  </si>
  <si>
    <r>
      <t xml:space="preserve">ÁREA AMBIENTAL:
CONCLUSIONES:
</t>
    </r>
    <r>
      <rPr>
        <sz val="11"/>
        <color theme="1"/>
        <rFont val="Arial"/>
        <family val="2"/>
      </rPr>
      <t>• Continúa pendiente aprobación por parte del MADS de los planes de Rehabilitación  ecológica asociados a los los permisos de levantamiento de veda nacional, radicados por el Concesionario para las Resoluciones 0908 de 2017, 2468 de 2017, 2241 de 2018, 2240 de 2018 y  692 de 2017. 
- se encuentran en trámite los permisos de ocupación de cauce asociados a las obras de urgencia por la Ola Invernal del 2019 que afectaron la estabilidad de la vía en sitios puntuales en la UF4.2.</t>
    </r>
    <r>
      <rPr>
        <b/>
        <sz val="11"/>
        <color theme="1"/>
        <rFont val="Arial"/>
        <family val="2"/>
      </rPr>
      <t xml:space="preserve">
RECOMENDACIONES,
</t>
    </r>
    <r>
      <rPr>
        <sz val="11"/>
        <color theme="1"/>
        <rFont val="Arial"/>
        <family val="2"/>
      </rPr>
      <t>•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para agilizar el trámite de evaluación de los Planes de Compensación radicados por DEVIMAR ante las autoridades para evaluación y aprobación.</t>
    </r>
  </si>
  <si>
    <t>Del 16/1/20
al 22/01/20</t>
  </si>
  <si>
    <t>15/01/2020-22/01/2020</t>
  </si>
  <si>
    <t>RESPUESTA OFICIO ANI 2020 500 000303 1 CONCEPTO DE LA INTERVENTORIA FRENTE AL DERECHO DE PETICIÓN IMPETRADO POR PROPIETARIOS DEL CONDOMINIO SAN MARINO</t>
  </si>
  <si>
    <t>Se realizo reunión el 15 de enero de 2020 en las instalaciones de DEVIMAR, con los co-propietarios del Condominio San Marino, el concesionario, el consorcio MAR1 e interventoría, en donde se socializaron las propuestas del consorcio y los co-propietarios, se planteo una posibilidad, la cual el concesionario quedo de estudiar y dar concepto en el menor tiempo posible.</t>
  </si>
  <si>
    <t>SE REALIZO ALCANCE AL OFICIO EPS4G-0047-20 EN ELIMINACIÓN DE UN VALOR DE COMPENSACIÓN SOCIOECONÓMICA</t>
  </si>
  <si>
    <t>Se actualizo tabla de valores, descontando una indemnización socioeconómica que no aplicaba al plazo de cura por concepto de pago a poseedores</t>
  </si>
  <si>
    <t>Envío del Informe Semestral de Gestión Predial No.9 Enero-2020 para su revisón y aprobación</t>
  </si>
  <si>
    <t>Periodo: Del 16 al 22 de Enero de 2020</t>
  </si>
  <si>
    <r>
      <t xml:space="preserve">Periodo: </t>
    </r>
    <r>
      <rPr>
        <sz val="11"/>
        <color theme="1"/>
        <rFont val="Calibri"/>
        <family val="2"/>
        <scheme val="minor"/>
      </rPr>
      <t>Del 16 enero al 22 de enero de 2020</t>
    </r>
  </si>
  <si>
    <r>
      <t>N</t>
    </r>
    <r>
      <rPr>
        <sz val="11"/>
        <color theme="1"/>
        <rFont val="Calibri"/>
        <family val="2"/>
        <scheme val="minor"/>
      </rPr>
      <t>o Aplica Compensación</t>
    </r>
  </si>
  <si>
    <t>1 Y 3</t>
  </si>
  <si>
    <t>Seguimiento oficinas satelites de atención al usuario UF 1 Y 3.</t>
  </si>
  <si>
    <t>2.1 Y 1</t>
  </si>
  <si>
    <t>Seguimiento oficinas moviles de atención al usuario UF 1 Y 2.1</t>
  </si>
  <si>
    <t>Seguimiento atención al usuario, PQRS 124 Blanca Liliam Bedoya, Vereda la Volcana UF 1</t>
  </si>
  <si>
    <t>Seguimiento a proyecto productivo vivero forestal del consejo comunitario de comunidad negra de San Nicolas.</t>
  </si>
  <si>
    <t>Reunión con lider de la vereda la cuchilla para analizar propuesta de proyecto productivo.</t>
  </si>
  <si>
    <t>Acompañamiento a ponencia proyecto bicitravesia de occidente,  apoyado por Devimar como principal patrocinador</t>
  </si>
  <si>
    <t>Acompañamiento a jornada de sensibilización sobre cultura vial, Corregimiento de San Cristobal.</t>
  </si>
  <si>
    <t>Lugar: Santa fe de Antioquia, seguimiento oficina fija de atención al usuario.</t>
  </si>
  <si>
    <t>Lugar: Túnel de Occidente, Seguimiento oficina satélite de atención al usuario UF 3.</t>
  </si>
  <si>
    <t>Lugar: San Jerónimo, Seguimiento oficina satélite UF 1.</t>
  </si>
  <si>
    <t>Lugar: Oficina fija de atención al usuario, seguimiento PQRS del proyecto.</t>
  </si>
  <si>
    <t>Lugar: Vereda Llanos de San Juan Y Vereda La Puerta, Seguimiento oficina móvil 1 Y 2 de atención al usuario.</t>
  </si>
  <si>
    <t>Lugar: Vereda La Volcana, seguimiento atención al usuario PQRS 124 Blanca Liliam Bedoya Arroyave.</t>
  </si>
  <si>
    <t>Lugar: San Nicolás, seguimiento a proyecto productivo vivero forestal.</t>
  </si>
  <si>
    <t>Lugar: Oficina de atención al usuario UF 3, reunión con líder de La Vereda La Cuchilla, para analizar propuesta de proyecto productivo.</t>
  </si>
  <si>
    <t>Lugar: Cañasgordas, acompañamiento a ponencia bicitravecias de occidente, programa apoyado por Devimar como principal patrocinador.</t>
  </si>
  <si>
    <t>Lugar: UF 3 San Cristobal, acompañamiento a jornada de sensibilizacion de cultura vial.</t>
  </si>
  <si>
    <t>E</t>
  </si>
  <si>
    <t xml:space="preserve">                                                            TOTAL APORTES EQUITY</t>
  </si>
  <si>
    <t>P</t>
  </si>
  <si>
    <t>IS</t>
  </si>
  <si>
    <t>SC</t>
  </si>
  <si>
    <t>CA</t>
  </si>
  <si>
    <t>R</t>
  </si>
  <si>
    <t>VF</t>
  </si>
  <si>
    <t>APORTE 2019</t>
  </si>
  <si>
    <t>NOV/2019</t>
  </si>
  <si>
    <t>Cumplido</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</si>
  <si>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</si>
  <si>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</si>
  <si>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</si>
  <si>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</si>
  <si>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</si>
  <si>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</si>
  <si>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</si>
  <si>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Respuesta a comunicación EPS4G106319 Y EPS4G-1225-19 referente al diseño estructural del puente sobre el rio cauca K33+100 UF2,1</t>
  </si>
  <si>
    <t>D-02-01-20191227-0011092</t>
  </si>
  <si>
    <t>Entrega RFI 730 referente a la actualizacion de los planos del puente K5+240 de la UF1</t>
  </si>
  <si>
    <t>D-02-01-20200116-000104</t>
  </si>
  <si>
    <t>Respuesta a comunicación EPS4G-0040-20 referente a la Entrega volumen III Estudio de trazado y diseño geometrico unidad funcional 4 subsector 1</t>
  </si>
  <si>
    <t>Respuesta a comunicación EPS4G-1426-19 referente a la Entrega volumen VI Estudio y diseño de pavimento unidad funcional 4 subsector 1</t>
  </si>
  <si>
    <t>D-02-01-20200120-000154</t>
  </si>
  <si>
    <t>D-02-01-20200120-000143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</si>
</sst>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8"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1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0" fontId="2" fillId="18" borderId="0" xfId="12" applyFill="1"/>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4" xfId="0" applyFont="1" applyBorder="1" applyAlignment="1">
      <alignment horizontal="left"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171" fontId="2" fillId="0" borderId="0" xfId="0" applyNumberFormat="1" applyFont="1" applyAlignment="1">
      <alignment horizontal="right" wrapText="1"/>
    </xf>
    <xf numFmtId="171" fontId="5" fillId="18" borderId="1" xfId="0" applyNumberFormat="1" applyFont="1" applyFill="1" applyBorder="1" applyAlignment="1">
      <alignment horizontal="center" vertical="center" wrapText="1"/>
    </xf>
    <xf numFmtId="0" fontId="3" fillId="0" borderId="62" xfId="12" applyFont="1" applyBorder="1" applyAlignment="1">
      <alignment horizontal="center" vertical="center"/>
    </xf>
    <xf numFmtId="17" fontId="3" fillId="0" borderId="62" xfId="12" applyNumberFormat="1" applyFont="1" applyBorder="1" applyAlignment="1">
      <alignment horizontal="center" vertical="center"/>
    </xf>
    <xf numFmtId="0" fontId="2" fillId="0" borderId="0" xfId="0" applyFont="1"/>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6" fillId="0" borderId="47" xfId="0" applyFont="1" applyBorder="1"/>
    <xf numFmtId="9" fontId="6" fillId="0" borderId="0" xfId="0" applyNumberFormat="1" applyFont="1"/>
    <xf numFmtId="1" fontId="6" fillId="0" borderId="0" xfId="0" applyNumberFormat="1" applyFont="1"/>
    <xf numFmtId="0" fontId="6" fillId="0" borderId="0" xfId="0" applyFont="1"/>
    <xf numFmtId="1" fontId="6" fillId="0" borderId="21" xfId="0" applyNumberFormat="1" applyFont="1" applyBorder="1" applyAlignment="1">
      <alignment horizontal="center" vertical="center" wrapText="1"/>
    </xf>
    <xf numFmtId="0" fontId="6" fillId="0" borderId="21" xfId="0" applyFont="1" applyBorder="1" applyAlignment="1">
      <alignment horizontal="center" vertical="center" wrapText="1"/>
    </xf>
    <xf numFmtId="0" fontId="6" fillId="0" borderId="22" xfId="0" applyFont="1" applyBorder="1" applyAlignment="1">
      <alignment horizontal="center" vertical="center"/>
    </xf>
    <xf numFmtId="1" fontId="6" fillId="0" borderId="31" xfId="0" applyNumberFormat="1" applyFont="1" applyBorder="1" applyAlignment="1">
      <alignment horizontal="center" vertical="center" wrapText="1"/>
    </xf>
    <xf numFmtId="0" fontId="6" fillId="0" borderId="31" xfId="0" applyFont="1" applyBorder="1" applyAlignment="1">
      <alignment horizontal="center" vertical="center" wrapText="1"/>
    </xf>
    <xf numFmtId="0" fontId="6" fillId="0" borderId="32" xfId="0" applyFont="1" applyBorder="1" applyAlignment="1">
      <alignment horizontal="center" vertical="center"/>
    </xf>
    <xf numFmtId="9" fontId="5" fillId="17" borderId="4" xfId="1" applyFont="1" applyFill="1" applyBorder="1" applyAlignment="1">
      <alignment horizontal="center" vertical="center" wrapText="1"/>
    </xf>
    <xf numFmtId="1" fontId="5" fillId="17" borderId="1" xfId="0" applyNumberFormat="1" applyFont="1" applyFill="1" applyBorder="1" applyAlignment="1">
      <alignment vertical="center"/>
    </xf>
    <xf numFmtId="1" fontId="6" fillId="17" borderId="1" xfId="0" applyNumberFormat="1" applyFont="1" applyFill="1" applyBorder="1" applyAlignment="1">
      <alignment vertical="center"/>
    </xf>
    <xf numFmtId="9" fontId="5" fillId="0" borderId="4" xfId="1" applyFont="1" applyBorder="1" applyAlignment="1">
      <alignment horizontal="center" vertical="center" wrapText="1"/>
    </xf>
    <xf numFmtId="1" fontId="5" fillId="0" borderId="1" xfId="0" applyNumberFormat="1" applyFont="1" applyBorder="1" applyAlignment="1">
      <alignment vertical="center"/>
    </xf>
    <xf numFmtId="1" fontId="6" fillId="0" borderId="1" xfId="0" applyNumberFormat="1" applyFont="1" applyBorder="1" applyAlignment="1">
      <alignment vertical="center"/>
    </xf>
    <xf numFmtId="9" fontId="5" fillId="0" borderId="4" xfId="1" applyFont="1" applyBorder="1" applyAlignment="1">
      <alignment horizontal="center"/>
    </xf>
    <xf numFmtId="176" fontId="7" fillId="0" borderId="1" xfId="0" applyNumberFormat="1" applyFont="1" applyBorder="1" applyAlignment="1">
      <alignment vertical="center"/>
    </xf>
    <xf numFmtId="9" fontId="5" fillId="0" borderId="7" xfId="1" applyFont="1" applyBorder="1" applyAlignment="1">
      <alignment horizontal="center"/>
    </xf>
    <xf numFmtId="1" fontId="5" fillId="0" borderId="14" xfId="0" applyNumberFormat="1" applyFont="1" applyBorder="1" applyAlignment="1">
      <alignment vertical="center"/>
    </xf>
    <xf numFmtId="9" fontId="5" fillId="0" borderId="42" xfId="1" applyFont="1" applyBorder="1" applyAlignment="1">
      <alignment horizontal="center"/>
    </xf>
    <xf numFmtId="1" fontId="5" fillId="0" borderId="31" xfId="0" applyNumberFormat="1" applyFont="1" applyBorder="1" applyAlignment="1">
      <alignment vertical="center"/>
    </xf>
    <xf numFmtId="0" fontId="28" fillId="0" borderId="1" xfId="12" applyFont="1" applyBorder="1" applyAlignment="1">
      <alignment horizontal="center" vertical="center"/>
    </xf>
    <xf numFmtId="38"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center" vertical="center"/>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wrapText="1"/>
    </xf>
    <xf numFmtId="0" fontId="8" fillId="0" borderId="1" xfId="2" applyFont="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1"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wrapText="1"/>
    </xf>
    <xf numFmtId="171"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171" fontId="5"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2" fillId="0" borderId="1" xfId="0" applyNumberFormat="1" applyFont="1" applyBorder="1" applyAlignment="1">
      <alignment horizontal="center" vertical="center" wrapText="1"/>
    </xf>
    <xf numFmtId="0" fontId="2" fillId="0" borderId="0" xfId="0" applyFont="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vertical="center" wrapText="1"/>
    </xf>
    <xf numFmtId="0" fontId="8" fillId="0" borderId="1"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0" applyFont="1" applyBorder="1" applyAlignment="1">
      <alignment horizontal="left" vertical="center" wrapText="1"/>
    </xf>
    <xf numFmtId="170" fontId="7" fillId="6" borderId="1" xfId="3" applyNumberFormat="1"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8" fillId="0" borderId="1" xfId="1" applyNumberFormat="1" applyFont="1" applyBorder="1" applyAlignment="1">
      <alignment horizontal="center" vertical="center" wrapText="1"/>
    </xf>
    <xf numFmtId="0" fontId="8" fillId="0" borderId="3" xfId="0"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7" fillId="0" borderId="1"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3"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9" fontId="8"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2" fontId="7" fillId="0" borderId="3"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1" xfId="2" applyFont="1" applyBorder="1" applyAlignment="1">
      <alignment horizontal="left" vertical="center" wrapText="1"/>
    </xf>
    <xf numFmtId="0" fontId="7" fillId="0" borderId="1" xfId="2" applyFont="1" applyBorder="1" applyAlignment="1">
      <alignment horizontal="center" vertical="center" wrapText="1"/>
    </xf>
    <xf numFmtId="0" fontId="8" fillId="0" borderId="3"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1" xfId="2" applyFont="1" applyBorder="1" applyAlignment="1">
      <alignment horizontal="center" vertical="center" wrapText="1"/>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7" fillId="0" borderId="1" xfId="2" applyFont="1" applyBorder="1" applyAlignment="1">
      <alignment horizontal="left" vertical="center"/>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8" fillId="0" borderId="1" xfId="2" applyFont="1" applyBorder="1" applyAlignment="1">
      <alignment horizontal="center" vertical="center"/>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13" fillId="12" borderId="8" xfId="0" applyFont="1" applyFill="1" applyBorder="1" applyAlignment="1">
      <alignment horizontal="center" vertical="center" textRotation="90"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14"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13" fillId="12" borderId="1" xfId="0" applyFont="1" applyFill="1" applyBorder="1" applyAlignment="1">
      <alignment horizontal="center" vertical="center" textRotation="90"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38" fontId="8" fillId="3" borderId="3" xfId="0" applyNumberFormat="1" applyFont="1" applyFill="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6" borderId="1" xfId="0" applyNumberFormat="1" applyFont="1" applyFill="1" applyBorder="1" applyAlignment="1">
      <alignment horizontal="left" vertical="center"/>
    </xf>
    <xf numFmtId="14" fontId="7" fillId="6" borderId="1" xfId="0" applyNumberFormat="1" applyFont="1" applyFill="1" applyBorder="1" applyAlignment="1">
      <alignment horizontal="center" vertical="center"/>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5" fillId="6" borderId="2" xfId="0" applyNumberFormat="1" applyFont="1" applyFill="1" applyBorder="1" applyAlignment="1">
      <alignment horizontal="left" vertical="center" wrapText="1"/>
    </xf>
    <xf numFmtId="38" fontId="5" fillId="6" borderId="3" xfId="0" applyNumberFormat="1" applyFont="1" applyFill="1" applyBorder="1" applyAlignment="1">
      <alignment horizontal="left" vertical="center" wrapText="1"/>
    </xf>
    <xf numFmtId="38" fontId="5" fillId="6" borderId="4"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6" fillId="0" borderId="76" xfId="0" applyFont="1" applyBorder="1" applyAlignment="1">
      <alignment horizontal="center"/>
    </xf>
    <xf numFmtId="0" fontId="6" fillId="0" borderId="77" xfId="0" applyFont="1" applyBorder="1" applyAlignment="1">
      <alignment horizontal="center"/>
    </xf>
    <xf numFmtId="0" fontId="12" fillId="0" borderId="0" xfId="0" applyFont="1" applyAlignment="1">
      <alignment horizontal="center" vertical="center"/>
    </xf>
    <xf numFmtId="0" fontId="6" fillId="0" borderId="0" xfId="0" applyFont="1" applyAlignment="1">
      <alignment horizontal="center"/>
    </xf>
    <xf numFmtId="0" fontId="20" fillId="0" borderId="9" xfId="0"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6" fillId="0" borderId="39" xfId="0" applyFont="1" applyBorder="1" applyAlignment="1">
      <alignment horizontal="center" vertical="center"/>
    </xf>
    <xf numFmtId="0" fontId="6" fillId="0" borderId="21" xfId="0" applyFont="1" applyBorder="1" applyAlignment="1">
      <alignment horizontal="center" vertical="center"/>
    </xf>
    <xf numFmtId="1" fontId="6" fillId="0" borderId="21" xfId="0" applyNumberFormat="1" applyFont="1" applyBorder="1" applyAlignment="1">
      <alignment horizontal="center" vertical="center"/>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6" fillId="0" borderId="18" xfId="0" applyFont="1" applyBorder="1" applyAlignment="1">
      <alignment horizontal="center"/>
    </xf>
    <xf numFmtId="1" fontId="6" fillId="0" borderId="78" xfId="0" applyNumberFormat="1" applyFont="1" applyBorder="1" applyAlignment="1">
      <alignment horizontal="center" vertical="center"/>
    </xf>
    <xf numFmtId="1" fontId="6" fillId="0" borderId="79" xfId="0" applyNumberFormat="1"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6" fillId="0" borderId="43" xfId="0" applyFont="1" applyBorder="1" applyAlignment="1">
      <alignment horizontal="center" vertical="center"/>
    </xf>
    <xf numFmtId="0" fontId="6" fillId="0" borderId="31" xfId="0" applyFont="1" applyBorder="1" applyAlignment="1">
      <alignment horizontal="center" vertical="center"/>
    </xf>
    <xf numFmtId="1" fontId="6" fillId="0" borderId="31" xfId="0" applyNumberFormat="1" applyFont="1" applyBorder="1" applyAlignment="1">
      <alignment horizontal="center" vertical="center"/>
    </xf>
    <xf numFmtId="1" fontId="6" fillId="0" borderId="41" xfId="0" applyNumberFormat="1" applyFont="1" applyBorder="1" applyAlignment="1">
      <alignment horizontal="center" vertical="center"/>
    </xf>
    <xf numFmtId="1" fontId="6" fillId="0" borderId="42" xfId="0" applyNumberFormat="1"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2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5" fillId="0" borderId="60" xfId="0" applyFont="1" applyBorder="1" applyAlignment="1">
      <alignment horizontal="left" vertical="center" wrapText="1"/>
    </xf>
    <xf numFmtId="0" fontId="5" fillId="0" borderId="61" xfId="0" applyFont="1" applyBorder="1" applyAlignment="1">
      <alignment horizontal="left" vertical="center" wrapText="1"/>
    </xf>
    <xf numFmtId="0" fontId="5" fillId="0" borderId="2" xfId="0" applyFont="1" applyBorder="1" applyAlignment="1">
      <alignment horizontal="left" vertical="center" wrapText="1"/>
    </xf>
    <xf numFmtId="0" fontId="5"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6" fillId="0" borderId="2" xfId="0" applyFont="1" applyBorder="1" applyAlignment="1">
      <alignment horizontal="center" vertical="center"/>
    </xf>
    <xf numFmtId="0" fontId="6" fillId="0" borderId="29"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0" fontId="6" fillId="0" borderId="26" xfId="0" applyFont="1" applyBorder="1" applyAlignment="1">
      <alignment horizontal="center" vertical="center"/>
    </xf>
    <xf numFmtId="0" fontId="6" fillId="0" borderId="27" xfId="0" applyFont="1" applyBorder="1" applyAlignment="1">
      <alignment horizontal="center" vertical="center"/>
    </xf>
    <xf numFmtId="0" fontId="6" fillId="0" borderId="28" xfId="0" applyFont="1" applyBorder="1" applyAlignment="1">
      <alignment horizontal="center" vertical="center"/>
    </xf>
    <xf numFmtId="1" fontId="6" fillId="0" borderId="52" xfId="0" applyNumberFormat="1" applyFont="1" applyBorder="1" applyAlignment="1">
      <alignment horizontal="center" vertical="center"/>
    </xf>
    <xf numFmtId="1" fontId="6" fillId="0" borderId="53" xfId="0" applyNumberFormat="1" applyFont="1" applyBorder="1" applyAlignment="1">
      <alignment horizontal="center" vertical="center"/>
    </xf>
    <xf numFmtId="0" fontId="6" fillId="0" borderId="35" xfId="0" applyFont="1" applyBorder="1" applyAlignment="1">
      <alignment horizontal="center" vertical="center"/>
    </xf>
    <xf numFmtId="0" fontId="6" fillId="0" borderId="19" xfId="0" applyFont="1" applyBorder="1" applyAlignment="1">
      <alignment horizontal="center" vertical="center"/>
    </xf>
    <xf numFmtId="0" fontId="6" fillId="0" borderId="38" xfId="0" applyFont="1" applyBorder="1" applyAlignment="1">
      <alignment horizontal="center" vertical="center"/>
    </xf>
    <xf numFmtId="0" fontId="20" fillId="0" borderId="58" xfId="0" applyFont="1" applyBorder="1" applyAlignment="1">
      <alignment horizontal="left" vertical="center" wrapText="1"/>
    </xf>
    <xf numFmtId="0" fontId="5" fillId="0" borderId="57" xfId="0" applyFont="1" applyBorder="1" applyAlignment="1">
      <alignment horizontal="left" vertical="center" wrapText="1"/>
    </xf>
    <xf numFmtId="0" fontId="5" fillId="0" borderId="23" xfId="0" applyFont="1" applyBorder="1" applyAlignment="1">
      <alignment horizontal="left" vertical="center" wrapText="1"/>
    </xf>
    <xf numFmtId="0" fontId="5"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6"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5" fillId="0" borderId="33" xfId="0" applyFont="1" applyBorder="1" applyAlignment="1">
      <alignment horizontal="left" vertical="center" wrapText="1"/>
    </xf>
    <xf numFmtId="0" fontId="12" fillId="0" borderId="29" xfId="0" applyFont="1" applyBorder="1" applyAlignment="1">
      <alignment horizontal="center" vertical="center"/>
    </xf>
    <xf numFmtId="0" fontId="6" fillId="0" borderId="41" xfId="0" applyFont="1" applyBorder="1" applyAlignment="1">
      <alignment horizontal="center" vertical="center"/>
    </xf>
    <xf numFmtId="0" fontId="6" fillId="0" borderId="59" xfId="0" applyFont="1" applyBorder="1" applyAlignment="1">
      <alignment horizontal="center" vertical="center"/>
    </xf>
    <xf numFmtId="0" fontId="20" fillId="0" borderId="0" xfId="0" applyFont="1" applyAlignment="1">
      <alignment horizontal="left" wrapText="1"/>
    </xf>
    <xf numFmtId="0" fontId="7" fillId="18" borderId="1" xfId="2" applyFont="1" applyFill="1" applyBorder="1" applyAlignment="1">
      <alignment horizontal="center" vertical="center" wrapText="1"/>
    </xf>
    <xf numFmtId="171" fontId="2" fillId="18" borderId="1" xfId="0" applyNumberFormat="1" applyFont="1" applyFill="1" applyBorder="1" applyAlignment="1">
      <alignment horizontal="center" vertical="center" wrapText="1"/>
    </xf>
    <xf numFmtId="171" fontId="7" fillId="0" borderId="1" xfId="5" applyNumberFormat="1" applyFont="1" applyBorder="1" applyAlignment="1">
      <alignment horizontal="right" vertical="center"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8" fillId="3" borderId="1" xfId="2"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5" fillId="0" borderId="1" xfId="0" applyFont="1" applyBorder="1" applyAlignment="1">
      <alignment horizontal="center" wrapText="1"/>
    </xf>
    <xf numFmtId="178"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7" fillId="0" borderId="1" xfId="5" applyNumberFormat="1" applyFont="1" applyBorder="1" applyAlignment="1">
      <alignment vertical="center" wrapText="1"/>
    </xf>
    <xf numFmtId="178"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71"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71" fontId="7" fillId="0" borderId="2" xfId="5" applyNumberFormat="1" applyFont="1" applyBorder="1" applyAlignment="1">
      <alignment horizontal="right" wrapText="1"/>
    </xf>
    <xf numFmtId="171" fontId="7" fillId="0" borderId="4" xfId="5" applyNumberFormat="1" applyFon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4" fontId="0" fillId="0" borderId="1" xfId="0" applyNumberFormat="1" applyBorder="1" applyAlignment="1">
      <alignment horizontal="right"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0" fillId="0" borderId="1" xfId="0" applyNumberFormat="1" applyBorder="1" applyAlignment="1">
      <alignment horizontal="right" wrapText="1"/>
    </xf>
    <xf numFmtId="171" fontId="7" fillId="0" borderId="1" xfId="5" applyNumberFormat="1" applyFont="1" applyBorder="1" applyAlignment="1">
      <alignment horizontal="right" wrapText="1"/>
    </xf>
    <xf numFmtId="171" fontId="5" fillId="0" borderId="1" xfId="0" applyNumberFormat="1" applyFont="1" applyBorder="1" applyAlignment="1">
      <alignment horizontal="right" wrapText="1"/>
    </xf>
    <xf numFmtId="177" fontId="5" fillId="0" borderId="1" xfId="0" applyNumberFormat="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vertical="center" wrapText="1"/>
    </xf>
    <xf numFmtId="171" fontId="5" fillId="0" borderId="1" xfId="0" applyNumberFormat="1" applyFont="1" applyBorder="1" applyAlignment="1">
      <alignment horizontal="center"/>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71"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171" fontId="7" fillId="0" borderId="3" xfId="5"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1"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28" fillId="0" borderId="50" xfId="12" applyFont="1" applyBorder="1" applyAlignment="1">
      <alignment horizontal="center" vertical="center"/>
    </xf>
    <xf numFmtId="0" fontId="49" fillId="0" borderId="44" xfId="12" applyFont="1" applyBorder="1" applyAlignment="1">
      <alignment horizontal="center" vertical="center"/>
    </xf>
    <xf numFmtId="0" fontId="49"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0" fillId="14" borderId="20" xfId="12" applyFont="1" applyFill="1" applyBorder="1" applyAlignment="1">
      <alignment horizontal="center" vertical="center" wrapText="1"/>
    </xf>
    <xf numFmtId="0" fontId="2" fillId="14" borderId="18" xfId="12" applyFont="1" applyFill="1" applyBorder="1" applyAlignment="1">
      <alignment horizontal="center" vertical="center" wrapText="1"/>
    </xf>
    <xf numFmtId="0" fontId="2" fillId="14" borderId="19" xfId="12" applyFont="1" applyFill="1" applyBorder="1" applyAlignment="1">
      <alignment horizontal="center" vertical="center" wrapText="1"/>
    </xf>
    <xf numFmtId="0" fontId="2" fillId="14" borderId="26" xfId="12" applyFont="1" applyFill="1" applyBorder="1" applyAlignment="1">
      <alignment horizontal="center" vertical="center" wrapText="1"/>
    </xf>
    <xf numFmtId="0" fontId="2" fillId="14" borderId="27" xfId="12" applyFont="1" applyFill="1" applyBorder="1" applyAlignment="1">
      <alignment horizontal="center" vertical="center" wrapText="1"/>
    </xf>
    <xf numFmtId="0" fontId="2" fillId="14" borderId="28"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6" xfId="13" applyFont="1" applyFill="1" applyBorder="1" applyAlignment="1">
      <alignment horizontal="center" vertical="center" wrapText="1"/>
    </xf>
    <xf numFmtId="0" fontId="10" fillId="14" borderId="27" xfId="13" applyFont="1" applyFill="1" applyBorder="1" applyAlignment="1">
      <alignment horizontal="center" vertical="center" wrapText="1"/>
    </xf>
    <xf numFmtId="0" fontId="31" fillId="0" borderId="20" xfId="7" applyFont="1" applyBorder="1" applyAlignment="1">
      <alignment horizontal="center" vertical="center" wrapText="1"/>
    </xf>
    <xf numFmtId="0" fontId="45" fillId="0" borderId="18" xfId="7" applyFont="1" applyBorder="1" applyAlignment="1">
      <alignment horizontal="center" vertical="center" wrapText="1"/>
    </xf>
    <xf numFmtId="0" fontId="45" fillId="0" borderId="19" xfId="7" applyFont="1" applyBorder="1" applyAlignment="1">
      <alignment horizontal="center" vertical="center" wrapText="1"/>
    </xf>
    <xf numFmtId="0" fontId="45" fillId="0" borderId="26" xfId="7" applyFont="1" applyBorder="1" applyAlignment="1">
      <alignment horizontal="center" vertical="center" wrapText="1"/>
    </xf>
    <xf numFmtId="0" fontId="45" fillId="0" borderId="27" xfId="7" applyFont="1" applyBorder="1" applyAlignment="1">
      <alignment horizontal="center" vertical="center" wrapText="1"/>
    </xf>
    <xf numFmtId="0" fontId="45" fillId="0" borderId="28"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52" fillId="0" borderId="39" xfId="12" applyFont="1" applyBorder="1" applyAlignment="1">
      <alignment horizontal="center" vertical="center" wrapText="1"/>
    </xf>
    <xf numFmtId="0" fontId="52" fillId="0" borderId="21"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43" xfId="12" applyFont="1" applyBorder="1" applyAlignment="1">
      <alignment horizontal="center" vertical="center" wrapText="1"/>
    </xf>
    <xf numFmtId="0" fontId="52" fillId="0" borderId="31" xfId="12" applyFont="1" applyBorder="1" applyAlignment="1">
      <alignment horizontal="center" vertical="center" wrapText="1"/>
    </xf>
    <xf numFmtId="0" fontId="52" fillId="0" borderId="32" xfId="12" applyFont="1" applyBorder="1" applyAlignment="1">
      <alignment horizontal="center" vertical="center" wrapText="1"/>
    </xf>
    <xf numFmtId="0" fontId="3" fillId="0" borderId="73" xfId="12" applyFont="1" applyBorder="1" applyAlignment="1">
      <alignment horizontal="center" vertical="center" wrapText="1"/>
    </xf>
    <xf numFmtId="0" fontId="3" fillId="0" borderId="74" xfId="12" applyFont="1" applyBorder="1" applyAlignment="1">
      <alignment horizontal="center" vertical="center" wrapText="1"/>
    </xf>
    <xf numFmtId="0" fontId="3" fillId="0" borderId="75" xfId="12" applyFont="1" applyBorder="1" applyAlignment="1">
      <alignment horizontal="center" vertical="center" wrapText="1"/>
    </xf>
    <xf numFmtId="0" fontId="3" fillId="0" borderId="2" xfId="12" applyFont="1" applyBorder="1" applyAlignment="1">
      <alignment horizontal="center" vertical="center" wrapText="1"/>
    </xf>
    <xf numFmtId="0" fontId="3" fillId="0" borderId="3" xfId="12" applyFont="1" applyBorder="1" applyAlignment="1">
      <alignment horizontal="center" vertical="center" wrapText="1"/>
    </xf>
    <xf numFmtId="0" fontId="3" fillId="0" borderId="4"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42"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9"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2" fillId="14" borderId="5" xfId="12"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3"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4" fillId="0" borderId="62" xfId="12" applyNumberFormat="1" applyFont="1" applyBorder="1" applyAlignment="1">
      <alignment horizontal="center" vertical="center" shrinkToFit="1"/>
    </xf>
    <xf numFmtId="49" fontId="54"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55" fillId="0" borderId="20" xfId="0" applyFont="1" applyBorder="1" applyAlignment="1">
      <alignment horizontal="center" vertical="center"/>
    </xf>
    <xf numFmtId="0" fontId="55" fillId="0" borderId="18" xfId="0" applyFont="1" applyBorder="1" applyAlignment="1">
      <alignment horizontal="center" vertical="center"/>
    </xf>
    <xf numFmtId="0" fontId="55" fillId="0" borderId="19" xfId="0" applyFont="1" applyBorder="1" applyAlignment="1">
      <alignment horizontal="center" vertical="center"/>
    </xf>
    <xf numFmtId="0" fontId="55" fillId="0" borderId="25" xfId="0" applyFont="1" applyBorder="1" applyAlignment="1">
      <alignment horizontal="center" vertical="center"/>
    </xf>
    <xf numFmtId="0" fontId="55" fillId="0" borderId="0" xfId="0" applyFont="1" applyAlignment="1">
      <alignment horizontal="center" vertical="center"/>
    </xf>
    <xf numFmtId="0" fontId="55" fillId="0" borderId="24" xfId="0" applyFont="1" applyBorder="1" applyAlignment="1">
      <alignment horizontal="center" vertical="center"/>
    </xf>
    <xf numFmtId="0" fontId="3" fillId="10" borderId="62" xfId="0" applyFont="1" applyFill="1" applyBorder="1" applyAlignment="1">
      <alignment horizontal="center" vertical="center"/>
    </xf>
    <xf numFmtId="0" fontId="2" fillId="6" borderId="50" xfId="0" applyFont="1"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55" fillId="0" borderId="26" xfId="0" applyFont="1" applyBorder="1" applyAlignment="1">
      <alignment horizontal="center" vertical="center"/>
    </xf>
    <xf numFmtId="0" fontId="55" fillId="0" borderId="27" xfId="0" applyFont="1" applyBorder="1" applyAlignment="1">
      <alignment horizontal="center" vertical="center"/>
    </xf>
    <xf numFmtId="0" fontId="55" fillId="0" borderId="28" xfId="0" applyFont="1" applyBorder="1" applyAlignment="1">
      <alignment horizontal="center" vertical="center"/>
    </xf>
    <xf numFmtId="0" fontId="2" fillId="6" borderId="50" xfId="0" applyFont="1" applyFill="1" applyBorder="1" applyAlignment="1">
      <alignment vertical="center" wrapText="1"/>
    </xf>
    <xf numFmtId="0" fontId="3" fillId="6" borderId="44" xfId="0" applyFont="1" applyFill="1" applyBorder="1" applyAlignment="1">
      <alignment vertical="center" wrapText="1"/>
    </xf>
    <xf numFmtId="0" fontId="3" fillId="6" borderId="51" xfId="0" applyFont="1" applyFill="1" applyBorder="1" applyAlignment="1">
      <alignment vertical="center" wrapText="1"/>
    </xf>
    <xf numFmtId="0" fontId="2" fillId="0" borderId="0" xfId="0" applyFont="1" applyAlignment="1">
      <alignment horizontal="center" vertical="center" wrapText="1"/>
    </xf>
    <xf numFmtId="171" fontId="7" fillId="0" borderId="2" xfId="5" applyNumberFormat="1" applyFont="1" applyFill="1" applyBorder="1" applyAlignment="1">
      <alignment horizontal="right" wrapText="1"/>
    </xf>
    <xf numFmtId="171" fontId="7" fillId="0" borderId="4" xfId="5" applyNumberFormat="1" applyFont="1" applyFill="1" applyBorder="1" applyAlignment="1">
      <alignment horizontal="right" wrapText="1"/>
    </xf>
    <xf numFmtId="0" fontId="56" fillId="0" borderId="5" xfId="0" applyFont="1" applyBorder="1" applyAlignment="1">
      <alignment horizontal="center" vertical="center" wrapText="1"/>
    </xf>
    <xf numFmtId="0" fontId="56" fillId="0" borderId="6" xfId="0" applyFont="1" applyBorder="1" applyAlignment="1">
      <alignment horizontal="center" vertical="center" wrapText="1"/>
    </xf>
    <xf numFmtId="0" fontId="56" fillId="0" borderId="7" xfId="0" applyFont="1" applyBorder="1" applyAlignment="1">
      <alignment horizontal="center" vertical="center" wrapText="1"/>
    </xf>
    <xf numFmtId="0" fontId="56" fillId="0" borderId="8" xfId="0" applyFont="1" applyBorder="1" applyAlignment="1">
      <alignment horizontal="center" vertical="center" wrapText="1"/>
    </xf>
    <xf numFmtId="0" fontId="56" fillId="0" borderId="9" xfId="0" applyFont="1" applyBorder="1" applyAlignment="1">
      <alignment horizontal="center" vertical="center" wrapText="1"/>
    </xf>
    <xf numFmtId="0" fontId="56" fillId="0" borderId="10" xfId="0" applyFont="1" applyBorder="1" applyAlignment="1">
      <alignment horizontal="center" vertical="center" wrapText="1"/>
    </xf>
    <xf numFmtId="0" fontId="6" fillId="0" borderId="0" xfId="0" applyFont="1" applyAlignment="1">
      <alignment horizontal="center" vertical="center" wrapText="1"/>
    </xf>
    <xf numFmtId="0" fontId="7" fillId="4" borderId="0" xfId="0" applyFont="1" applyFill="1" applyAlignment="1">
      <alignment horizontal="center" vertical="center" wrapText="1"/>
    </xf>
    <xf numFmtId="0" fontId="9" fillId="0" borderId="0" xfId="0" applyFont="1" applyAlignment="1">
      <alignment horizontal="center" vertical="center" wrapText="1"/>
    </xf>
    <xf numFmtId="0" fontId="57" fillId="0" borderId="1" xfId="0" applyFont="1" applyBorder="1" applyAlignment="1">
      <alignment horizontal="center" vertical="center" wrapText="1"/>
    </xf>
    <xf numFmtId="0" fontId="7" fillId="0" borderId="80" xfId="0" applyFont="1" applyBorder="1" applyAlignment="1">
      <alignment horizontal="left" vertical="center" wrapText="1"/>
    </xf>
    <xf numFmtId="0" fontId="7" fillId="0" borderId="81" xfId="0" applyFont="1" applyBorder="1" applyAlignment="1">
      <alignment horizontal="left" vertical="center" wrapText="1"/>
    </xf>
    <xf numFmtId="0" fontId="7" fillId="0" borderId="82" xfId="0" applyFont="1" applyBorder="1" applyAlignment="1">
      <alignment horizontal="left" vertical="center" wrapText="1"/>
    </xf>
    <xf numFmtId="0" fontId="7" fillId="0" borderId="80" xfId="0" applyFont="1" applyBorder="1" applyAlignment="1">
      <alignment horizontal="center" vertical="center" wrapText="1"/>
    </xf>
    <xf numFmtId="0" fontId="7" fillId="0" borderId="82" xfId="0" applyFont="1" applyBorder="1" applyAlignment="1">
      <alignment horizontal="center" vertical="center" wrapText="1"/>
    </xf>
    <xf numFmtId="14" fontId="7" fillId="0" borderId="80" xfId="0" applyNumberFormat="1" applyFont="1" applyBorder="1" applyAlignment="1">
      <alignment horizontal="center" vertical="center" wrapText="1"/>
    </xf>
    <xf numFmtId="14" fontId="7" fillId="0" borderId="82" xfId="0" applyNumberFormat="1" applyFont="1" applyBorder="1" applyAlignment="1">
      <alignment horizontal="center" vertical="center" wrapText="1"/>
    </xf>
    <xf numFmtId="0" fontId="7" fillId="0" borderId="81" xfId="0" applyFont="1" applyBorder="1" applyAlignment="1">
      <alignment horizontal="center" vertical="center" wrapText="1"/>
    </xf>
    <xf numFmtId="0" fontId="7" fillId="0" borderId="83" xfId="0" applyFont="1" applyBorder="1" applyAlignment="1">
      <alignment horizontal="center" vertical="center" wrapText="1"/>
    </xf>
    <xf numFmtId="0" fontId="7" fillId="0" borderId="84" xfId="0" applyFont="1" applyBorder="1" applyAlignment="1">
      <alignment horizontal="center" vertical="center" wrapText="1"/>
    </xf>
    <xf numFmtId="0" fontId="7" fillId="0" borderId="85" xfId="0" applyFont="1" applyBorder="1" applyAlignment="1">
      <alignment horizontal="center" vertical="center" wrapText="1"/>
    </xf>
    <xf numFmtId="0" fontId="7" fillId="0" borderId="80" xfId="0" applyFont="1" applyFill="1" applyBorder="1" applyAlignment="1">
      <alignment horizontal="center" vertical="center" wrapText="1"/>
    </xf>
    <xf numFmtId="0" fontId="7" fillId="0" borderId="82" xfId="0" applyFont="1" applyFill="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(Formato!$F$263:$G$263,Formato!$H$263:$I$263)</c:f>
              <c:strCache>
                <c:ptCount val="3"/>
                <c:pt idx="0">
                  <c:v>Programado</c:v>
                </c:pt>
                <c:pt idx="2">
                  <c:v>Ejecutado</c:v>
                </c:pt>
              </c:strCache>
            </c:strRef>
          </c:cat>
          <c:val>
            <c:numRef>
              <c:f>(Formato!$F$264:$G$264,Formato!$H$264:$I$264)</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556314304"/>
        <c:axId val="1556325728"/>
      </c:barChart>
      <c:catAx>
        <c:axId val="15563143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56325728"/>
        <c:crosses val="autoZero"/>
        <c:auto val="0"/>
        <c:lblAlgn val="ctr"/>
        <c:lblOffset val="100"/>
        <c:tickMarkSkip val="1"/>
        <c:noMultiLvlLbl val="0"/>
      </c:catAx>
      <c:valAx>
        <c:axId val="15563257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563143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(Formato!$E$160:$F$160,Formato!$G$160:$H$160)</c:f>
              <c:strCache>
                <c:ptCount val="3"/>
                <c:pt idx="0">
                  <c:v>Programado</c:v>
                </c:pt>
                <c:pt idx="2">
                  <c:v>Ejecutado</c:v>
                </c:pt>
              </c:strCache>
            </c:strRef>
          </c:cat>
          <c:val>
            <c:numRef>
              <c:f>(Formato!$E$161:$F$161,Formato!$G$161:$H$161)</c:f>
              <c:numCache>
                <c:formatCode>0.00%</c:formatCode>
                <c:ptCount val="4"/>
                <c:pt idx="0">
                  <c:v>0.4335</c:v>
                </c:pt>
                <c:pt idx="2">
                  <c:v>0.55769999999999997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556315936"/>
        <c:axId val="1556317024"/>
      </c:barChart>
      <c:catAx>
        <c:axId val="15563159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56317024"/>
        <c:crosses val="autoZero"/>
        <c:auto val="0"/>
        <c:lblAlgn val="ctr"/>
        <c:lblOffset val="100"/>
        <c:tickMarkSkip val="1"/>
        <c:noMultiLvlLbl val="0"/>
      </c:catAx>
      <c:valAx>
        <c:axId val="15563170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563159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(Formato!$F$220:$G$220,Formato!$H$220:$I$220)</c:f>
              <c:strCache>
                <c:ptCount val="3"/>
                <c:pt idx="0">
                  <c:v>Programado</c:v>
                </c:pt>
                <c:pt idx="2">
                  <c:v>Ejecutado</c:v>
                </c:pt>
              </c:strCache>
            </c:strRef>
          </c:cat>
          <c:val>
            <c:numRef>
              <c:f>(Formato!$F$221:$G$221,Formato!$H$221:$I$221)</c:f>
              <c:numCache>
                <c:formatCode>0.00%</c:formatCode>
                <c:ptCount val="4"/>
                <c:pt idx="0">
                  <c:v>0.37430000000000002</c:v>
                </c:pt>
                <c:pt idx="2">
                  <c:v>0.4632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556326272"/>
        <c:axId val="1556315392"/>
      </c:barChart>
      <c:catAx>
        <c:axId val="1556326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56315392"/>
        <c:crosses val="autoZero"/>
        <c:auto val="0"/>
        <c:lblAlgn val="ctr"/>
        <c:lblOffset val="100"/>
        <c:tickMarkSkip val="1"/>
        <c:noMultiLvlLbl val="0"/>
      </c:catAx>
      <c:valAx>
        <c:axId val="15563153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56326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(Formato!$E$278:$F$278,Formato!$G$278:$H$278)</c:f>
              <c:strCache>
                <c:ptCount val="3"/>
                <c:pt idx="0">
                  <c:v>Programado</c:v>
                </c:pt>
                <c:pt idx="2">
                  <c:v>Ejecutado</c:v>
                </c:pt>
              </c:strCache>
            </c:strRef>
          </c:cat>
          <c:val>
            <c:numRef>
              <c:f>(Formato!$E$279:$F$279,Formato!$G$279:$H$279)</c:f>
              <c:numCache>
                <c:formatCode>0.00%</c:formatCode>
                <c:ptCount val="4"/>
                <c:pt idx="0">
                  <c:v>0.55759999999999998</c:v>
                </c:pt>
                <c:pt idx="2">
                  <c:v>0.59660000000000002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556320288"/>
        <c:axId val="1556323552"/>
      </c:barChart>
      <c:catAx>
        <c:axId val="15563202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56323552"/>
        <c:crosses val="autoZero"/>
        <c:auto val="0"/>
        <c:lblAlgn val="ctr"/>
        <c:lblOffset val="100"/>
        <c:tickMarkSkip val="1"/>
        <c:noMultiLvlLbl val="0"/>
      </c:catAx>
      <c:valAx>
        <c:axId val="15563235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563202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(Formato!$F$298:$G$298,Formato!$H$298:$I$298)</c:f>
              <c:strCache>
                <c:ptCount val="3"/>
                <c:pt idx="0">
                  <c:v>Programado</c:v>
                </c:pt>
                <c:pt idx="2">
                  <c:v>Ejecutado</c:v>
                </c:pt>
              </c:strCache>
            </c:strRef>
          </c:cat>
          <c:val>
            <c:numRef>
              <c:f>(Formato!$F$299:$G$299,Formato!$H$314:$I$314)</c:f>
              <c:numCache>
                <c:formatCode>General</c:formatCode>
                <c:ptCount val="4"/>
                <c:pt idx="0">
                  <c:v>0</c:v>
                </c:pt>
                <c:pt idx="2" formatCode="0.00%">
                  <c:v>0.82099999999999995</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556311040"/>
        <c:axId val="1556312672"/>
      </c:barChart>
      <c:catAx>
        <c:axId val="15563110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56312672"/>
        <c:crosses val="autoZero"/>
        <c:auto val="0"/>
        <c:lblAlgn val="ctr"/>
        <c:lblOffset val="100"/>
        <c:tickMarkSkip val="1"/>
        <c:noMultiLvlLbl val="0"/>
      </c:catAx>
      <c:valAx>
        <c:axId val="15563126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563110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Formato!$B$148:$D$153</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Formato!$H$148:$H$153</c:f>
              <c:numCache>
                <c:formatCode>0.00%</c:formatCode>
                <c:ptCount val="6"/>
                <c:pt idx="0">
                  <c:v>0.55769999999999997</c:v>
                </c:pt>
                <c:pt idx="1">
                  <c:v>0.4632</c:v>
                </c:pt>
                <c:pt idx="2" formatCode="0.0%">
                  <c:v>1</c:v>
                </c:pt>
                <c:pt idx="3">
                  <c:v>0.59660000000000002</c:v>
                </c:pt>
                <c:pt idx="4">
                  <c:v>0</c:v>
                </c:pt>
                <c:pt idx="5">
                  <c:v>0.82099999999999995</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232293664"/>
        <c:axId val="1232292032"/>
      </c:barChart>
      <c:catAx>
        <c:axId val="12322936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32292032"/>
        <c:crosses val="autoZero"/>
        <c:auto val="1"/>
        <c:lblAlgn val="ctr"/>
        <c:lblOffset val="100"/>
        <c:noMultiLvlLbl val="0"/>
      </c:catAx>
      <c:valAx>
        <c:axId val="12322920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32293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12" Type="http://schemas.openxmlformats.org/officeDocument/2006/relationships/image" Target="../media/image17.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11" Type="http://schemas.openxmlformats.org/officeDocument/2006/relationships/image" Target="../media/image16.jpg"/><Relationship Id="rId5" Type="http://schemas.openxmlformats.org/officeDocument/2006/relationships/image" Target="../media/image10.jpg"/><Relationship Id="rId10" Type="http://schemas.openxmlformats.org/officeDocument/2006/relationships/image" Target="../media/image15.jpg"/><Relationship Id="rId4" Type="http://schemas.openxmlformats.org/officeDocument/2006/relationships/image" Target="../media/image9.jp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5" Type="http://schemas.openxmlformats.org/officeDocument/2006/relationships/image" Target="../media/image3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6.jpeg"/><Relationship Id="rId13" Type="http://schemas.openxmlformats.org/officeDocument/2006/relationships/image" Target="../media/image41.jpeg"/><Relationship Id="rId18" Type="http://schemas.openxmlformats.org/officeDocument/2006/relationships/image" Target="../media/image46.jpeg"/><Relationship Id="rId3" Type="http://schemas.openxmlformats.org/officeDocument/2006/relationships/image" Target="../media/image31.jpeg"/><Relationship Id="rId7" Type="http://schemas.openxmlformats.org/officeDocument/2006/relationships/image" Target="../media/image35.jpeg"/><Relationship Id="rId12" Type="http://schemas.openxmlformats.org/officeDocument/2006/relationships/image" Target="../media/image40.jpeg"/><Relationship Id="rId17" Type="http://schemas.openxmlformats.org/officeDocument/2006/relationships/image" Target="../media/image45.jpeg"/><Relationship Id="rId2" Type="http://schemas.openxmlformats.org/officeDocument/2006/relationships/image" Target="../media/image6.png"/><Relationship Id="rId16" Type="http://schemas.openxmlformats.org/officeDocument/2006/relationships/image" Target="../media/image44.jpeg"/><Relationship Id="rId1" Type="http://schemas.openxmlformats.org/officeDocument/2006/relationships/image" Target="../media/image7.jpeg"/><Relationship Id="rId6" Type="http://schemas.openxmlformats.org/officeDocument/2006/relationships/image" Target="../media/image34.jpeg"/><Relationship Id="rId11" Type="http://schemas.openxmlformats.org/officeDocument/2006/relationships/image" Target="../media/image39.jpeg"/><Relationship Id="rId5" Type="http://schemas.openxmlformats.org/officeDocument/2006/relationships/image" Target="../media/image33.jpeg"/><Relationship Id="rId15" Type="http://schemas.openxmlformats.org/officeDocument/2006/relationships/image" Target="../media/image43.jpeg"/><Relationship Id="rId10" Type="http://schemas.openxmlformats.org/officeDocument/2006/relationships/image" Target="../media/image38.jpeg"/><Relationship Id="rId4" Type="http://schemas.openxmlformats.org/officeDocument/2006/relationships/image" Target="../media/image32.jpeg"/><Relationship Id="rId9" Type="http://schemas.openxmlformats.org/officeDocument/2006/relationships/image" Target="../media/image37.jpeg"/><Relationship Id="rId14" Type="http://schemas.openxmlformats.org/officeDocument/2006/relationships/image" Target="../media/image4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2.jpeg"/><Relationship Id="rId13" Type="http://schemas.openxmlformats.org/officeDocument/2006/relationships/image" Target="../media/image57.jpeg"/><Relationship Id="rId18" Type="http://schemas.openxmlformats.org/officeDocument/2006/relationships/image" Target="../media/image62.jpeg"/><Relationship Id="rId3" Type="http://schemas.openxmlformats.org/officeDocument/2006/relationships/image" Target="../media/image47.jpeg"/><Relationship Id="rId7" Type="http://schemas.openxmlformats.org/officeDocument/2006/relationships/image" Target="../media/image51.jpeg"/><Relationship Id="rId12" Type="http://schemas.openxmlformats.org/officeDocument/2006/relationships/image" Target="../media/image56.jpeg"/><Relationship Id="rId17" Type="http://schemas.openxmlformats.org/officeDocument/2006/relationships/image" Target="../media/image61.jpeg"/><Relationship Id="rId2" Type="http://schemas.openxmlformats.org/officeDocument/2006/relationships/image" Target="../media/image6.png"/><Relationship Id="rId16" Type="http://schemas.openxmlformats.org/officeDocument/2006/relationships/image" Target="../media/image60.jpeg"/><Relationship Id="rId20" Type="http://schemas.openxmlformats.org/officeDocument/2006/relationships/image" Target="../media/image64.jpeg"/><Relationship Id="rId1" Type="http://schemas.openxmlformats.org/officeDocument/2006/relationships/image" Target="../media/image7.jpeg"/><Relationship Id="rId6" Type="http://schemas.openxmlformats.org/officeDocument/2006/relationships/image" Target="../media/image50.jpeg"/><Relationship Id="rId11" Type="http://schemas.openxmlformats.org/officeDocument/2006/relationships/image" Target="../media/image55.gif"/><Relationship Id="rId5" Type="http://schemas.openxmlformats.org/officeDocument/2006/relationships/image" Target="../media/image49.jpeg"/><Relationship Id="rId15" Type="http://schemas.openxmlformats.org/officeDocument/2006/relationships/image" Target="../media/image59.jpeg"/><Relationship Id="rId10" Type="http://schemas.openxmlformats.org/officeDocument/2006/relationships/image" Target="../media/image54.jpeg"/><Relationship Id="rId19" Type="http://schemas.openxmlformats.org/officeDocument/2006/relationships/image" Target="../media/image63.jpeg"/><Relationship Id="rId4" Type="http://schemas.openxmlformats.org/officeDocument/2006/relationships/image" Target="../media/image48.jpeg"/><Relationship Id="rId9" Type="http://schemas.openxmlformats.org/officeDocument/2006/relationships/image" Target="../media/image53.jpeg"/><Relationship Id="rId14"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5.jpeg"/><Relationship Id="rId18" Type="http://schemas.openxmlformats.org/officeDocument/2006/relationships/image" Target="../media/image80.jpeg"/><Relationship Id="rId26" Type="http://schemas.openxmlformats.org/officeDocument/2006/relationships/image" Target="../media/image88.jpeg"/><Relationship Id="rId39" Type="http://schemas.openxmlformats.org/officeDocument/2006/relationships/image" Target="../media/image101.jpeg"/><Relationship Id="rId21" Type="http://schemas.openxmlformats.org/officeDocument/2006/relationships/image" Target="../media/image83.jpeg"/><Relationship Id="rId34" Type="http://schemas.openxmlformats.org/officeDocument/2006/relationships/image" Target="../media/image96.jpeg"/><Relationship Id="rId42" Type="http://schemas.openxmlformats.org/officeDocument/2006/relationships/image" Target="../media/image104.jpeg"/><Relationship Id="rId47" Type="http://schemas.openxmlformats.org/officeDocument/2006/relationships/image" Target="../media/image109.jpeg"/><Relationship Id="rId50" Type="http://schemas.openxmlformats.org/officeDocument/2006/relationships/image" Target="../media/image112.jpeg"/><Relationship Id="rId55" Type="http://schemas.openxmlformats.org/officeDocument/2006/relationships/image" Target="../media/image117.jpeg"/><Relationship Id="rId63" Type="http://schemas.openxmlformats.org/officeDocument/2006/relationships/image" Target="../media/image125.jpeg"/><Relationship Id="rId68" Type="http://schemas.openxmlformats.org/officeDocument/2006/relationships/image" Target="../media/image130.jpeg"/><Relationship Id="rId76" Type="http://schemas.openxmlformats.org/officeDocument/2006/relationships/image" Target="../media/image138.jpeg"/><Relationship Id="rId84" Type="http://schemas.openxmlformats.org/officeDocument/2006/relationships/image" Target="../media/image146.jpeg"/><Relationship Id="rId89" Type="http://schemas.openxmlformats.org/officeDocument/2006/relationships/image" Target="../media/image151.jpeg"/><Relationship Id="rId7" Type="http://schemas.openxmlformats.org/officeDocument/2006/relationships/image" Target="../media/image69.jpeg"/><Relationship Id="rId71" Type="http://schemas.openxmlformats.org/officeDocument/2006/relationships/image" Target="../media/image133.jpeg"/><Relationship Id="rId2" Type="http://schemas.openxmlformats.org/officeDocument/2006/relationships/image" Target="../media/image6.png"/><Relationship Id="rId16" Type="http://schemas.openxmlformats.org/officeDocument/2006/relationships/image" Target="../media/image78.jpeg"/><Relationship Id="rId29" Type="http://schemas.openxmlformats.org/officeDocument/2006/relationships/image" Target="../media/image91.jpeg"/><Relationship Id="rId11" Type="http://schemas.openxmlformats.org/officeDocument/2006/relationships/image" Target="../media/image73.png"/><Relationship Id="rId24" Type="http://schemas.openxmlformats.org/officeDocument/2006/relationships/image" Target="../media/image86.jpeg"/><Relationship Id="rId32" Type="http://schemas.openxmlformats.org/officeDocument/2006/relationships/image" Target="../media/image94.jpeg"/><Relationship Id="rId37" Type="http://schemas.openxmlformats.org/officeDocument/2006/relationships/image" Target="../media/image99.jpeg"/><Relationship Id="rId40" Type="http://schemas.openxmlformats.org/officeDocument/2006/relationships/image" Target="../media/image102.jpeg"/><Relationship Id="rId45" Type="http://schemas.openxmlformats.org/officeDocument/2006/relationships/image" Target="../media/image107.jpeg"/><Relationship Id="rId53" Type="http://schemas.openxmlformats.org/officeDocument/2006/relationships/image" Target="../media/image115.emf"/><Relationship Id="rId58" Type="http://schemas.openxmlformats.org/officeDocument/2006/relationships/image" Target="../media/image120.jpeg"/><Relationship Id="rId66" Type="http://schemas.openxmlformats.org/officeDocument/2006/relationships/image" Target="../media/image128.jpeg"/><Relationship Id="rId74" Type="http://schemas.openxmlformats.org/officeDocument/2006/relationships/image" Target="../media/image136.jpeg"/><Relationship Id="rId79" Type="http://schemas.openxmlformats.org/officeDocument/2006/relationships/image" Target="../media/image141.jpeg"/><Relationship Id="rId87" Type="http://schemas.openxmlformats.org/officeDocument/2006/relationships/image" Target="../media/image149.jpeg"/><Relationship Id="rId5" Type="http://schemas.openxmlformats.org/officeDocument/2006/relationships/image" Target="../media/image67.jpeg"/><Relationship Id="rId61" Type="http://schemas.openxmlformats.org/officeDocument/2006/relationships/image" Target="../media/image123.jpeg"/><Relationship Id="rId82" Type="http://schemas.openxmlformats.org/officeDocument/2006/relationships/image" Target="../media/image144.jpeg"/><Relationship Id="rId19" Type="http://schemas.openxmlformats.org/officeDocument/2006/relationships/image" Target="../media/image81.jpeg"/><Relationship Id="rId4" Type="http://schemas.openxmlformats.org/officeDocument/2006/relationships/image" Target="../media/image66.jpeg"/><Relationship Id="rId9" Type="http://schemas.openxmlformats.org/officeDocument/2006/relationships/image" Target="../media/image71.jpeg"/><Relationship Id="rId14" Type="http://schemas.openxmlformats.org/officeDocument/2006/relationships/image" Target="../media/image76.jpeg"/><Relationship Id="rId22" Type="http://schemas.openxmlformats.org/officeDocument/2006/relationships/image" Target="../media/image84.jpeg"/><Relationship Id="rId27" Type="http://schemas.openxmlformats.org/officeDocument/2006/relationships/image" Target="../media/image89.jpeg"/><Relationship Id="rId30" Type="http://schemas.openxmlformats.org/officeDocument/2006/relationships/image" Target="../media/image92.jpeg"/><Relationship Id="rId35" Type="http://schemas.openxmlformats.org/officeDocument/2006/relationships/image" Target="../media/image97.jpeg"/><Relationship Id="rId43" Type="http://schemas.openxmlformats.org/officeDocument/2006/relationships/image" Target="../media/image105.jpeg"/><Relationship Id="rId48" Type="http://schemas.openxmlformats.org/officeDocument/2006/relationships/image" Target="../media/image110.jpeg"/><Relationship Id="rId56" Type="http://schemas.openxmlformats.org/officeDocument/2006/relationships/image" Target="../media/image118.jpeg"/><Relationship Id="rId64" Type="http://schemas.openxmlformats.org/officeDocument/2006/relationships/image" Target="../media/image126.jpeg"/><Relationship Id="rId69" Type="http://schemas.openxmlformats.org/officeDocument/2006/relationships/image" Target="../media/image131.jpeg"/><Relationship Id="rId77" Type="http://schemas.openxmlformats.org/officeDocument/2006/relationships/image" Target="../media/image139.jpeg"/><Relationship Id="rId8" Type="http://schemas.openxmlformats.org/officeDocument/2006/relationships/image" Target="../media/image70.jpeg"/><Relationship Id="rId51" Type="http://schemas.openxmlformats.org/officeDocument/2006/relationships/image" Target="../media/image113.jpeg"/><Relationship Id="rId72" Type="http://schemas.openxmlformats.org/officeDocument/2006/relationships/image" Target="../media/image134.jpeg"/><Relationship Id="rId80" Type="http://schemas.openxmlformats.org/officeDocument/2006/relationships/image" Target="../media/image142.jpeg"/><Relationship Id="rId85" Type="http://schemas.openxmlformats.org/officeDocument/2006/relationships/image" Target="../media/image147.jpeg"/><Relationship Id="rId3" Type="http://schemas.openxmlformats.org/officeDocument/2006/relationships/image" Target="../media/image65.jpeg"/><Relationship Id="rId12" Type="http://schemas.openxmlformats.org/officeDocument/2006/relationships/image" Target="../media/image74.jpeg"/><Relationship Id="rId17" Type="http://schemas.openxmlformats.org/officeDocument/2006/relationships/image" Target="../media/image79.jpeg"/><Relationship Id="rId25" Type="http://schemas.openxmlformats.org/officeDocument/2006/relationships/image" Target="../media/image87.jpeg"/><Relationship Id="rId33" Type="http://schemas.openxmlformats.org/officeDocument/2006/relationships/image" Target="../media/image95.jpeg"/><Relationship Id="rId38" Type="http://schemas.openxmlformats.org/officeDocument/2006/relationships/image" Target="../media/image100.jpeg"/><Relationship Id="rId46" Type="http://schemas.openxmlformats.org/officeDocument/2006/relationships/image" Target="../media/image108.jpeg"/><Relationship Id="rId59" Type="http://schemas.openxmlformats.org/officeDocument/2006/relationships/image" Target="../media/image121.jpeg"/><Relationship Id="rId67" Type="http://schemas.openxmlformats.org/officeDocument/2006/relationships/image" Target="../media/image129.jpeg"/><Relationship Id="rId20" Type="http://schemas.openxmlformats.org/officeDocument/2006/relationships/image" Target="../media/image82.jpeg"/><Relationship Id="rId41" Type="http://schemas.openxmlformats.org/officeDocument/2006/relationships/image" Target="../media/image103.jpeg"/><Relationship Id="rId54" Type="http://schemas.openxmlformats.org/officeDocument/2006/relationships/image" Target="../media/image116.emf"/><Relationship Id="rId62" Type="http://schemas.openxmlformats.org/officeDocument/2006/relationships/image" Target="../media/image124.jpeg"/><Relationship Id="rId70" Type="http://schemas.openxmlformats.org/officeDocument/2006/relationships/image" Target="../media/image132.jpeg"/><Relationship Id="rId75" Type="http://schemas.openxmlformats.org/officeDocument/2006/relationships/image" Target="../media/image137.jpeg"/><Relationship Id="rId83" Type="http://schemas.openxmlformats.org/officeDocument/2006/relationships/image" Target="../media/image145.jpeg"/><Relationship Id="rId88" Type="http://schemas.openxmlformats.org/officeDocument/2006/relationships/image" Target="../media/image150.jpeg"/><Relationship Id="rId1" Type="http://schemas.openxmlformats.org/officeDocument/2006/relationships/image" Target="../media/image7.jpeg"/><Relationship Id="rId6" Type="http://schemas.openxmlformats.org/officeDocument/2006/relationships/image" Target="../media/image68.jpeg"/><Relationship Id="rId15" Type="http://schemas.openxmlformats.org/officeDocument/2006/relationships/image" Target="../media/image77.jpeg"/><Relationship Id="rId23" Type="http://schemas.openxmlformats.org/officeDocument/2006/relationships/image" Target="../media/image85.jpeg"/><Relationship Id="rId28" Type="http://schemas.openxmlformats.org/officeDocument/2006/relationships/image" Target="../media/image90.jpeg"/><Relationship Id="rId36" Type="http://schemas.openxmlformats.org/officeDocument/2006/relationships/image" Target="../media/image98.jpeg"/><Relationship Id="rId49" Type="http://schemas.openxmlformats.org/officeDocument/2006/relationships/image" Target="../media/image111.jpeg"/><Relationship Id="rId57" Type="http://schemas.openxmlformats.org/officeDocument/2006/relationships/image" Target="../media/image119.jpeg"/><Relationship Id="rId10" Type="http://schemas.openxmlformats.org/officeDocument/2006/relationships/image" Target="../media/image72.jpeg"/><Relationship Id="rId31" Type="http://schemas.openxmlformats.org/officeDocument/2006/relationships/image" Target="../media/image93.jpeg"/><Relationship Id="rId44" Type="http://schemas.openxmlformats.org/officeDocument/2006/relationships/image" Target="../media/image106.jpeg"/><Relationship Id="rId52" Type="http://schemas.openxmlformats.org/officeDocument/2006/relationships/image" Target="../media/image114.jpeg"/><Relationship Id="rId60" Type="http://schemas.openxmlformats.org/officeDocument/2006/relationships/image" Target="../media/image122.jpeg"/><Relationship Id="rId65" Type="http://schemas.openxmlformats.org/officeDocument/2006/relationships/image" Target="../media/image127.jpeg"/><Relationship Id="rId73" Type="http://schemas.openxmlformats.org/officeDocument/2006/relationships/image" Target="../media/image135.jpeg"/><Relationship Id="rId78" Type="http://schemas.openxmlformats.org/officeDocument/2006/relationships/image" Target="../media/image140.jpeg"/><Relationship Id="rId81" Type="http://schemas.openxmlformats.org/officeDocument/2006/relationships/image" Target="../media/image143.jpeg"/><Relationship Id="rId86" Type="http://schemas.openxmlformats.org/officeDocument/2006/relationships/image" Target="../media/image148.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8.jpeg"/><Relationship Id="rId13" Type="http://schemas.openxmlformats.org/officeDocument/2006/relationships/image" Target="../media/image163.jpeg"/><Relationship Id="rId18" Type="http://schemas.openxmlformats.org/officeDocument/2006/relationships/image" Target="../media/image168.jpeg"/><Relationship Id="rId3" Type="http://schemas.openxmlformats.org/officeDocument/2006/relationships/image" Target="../media/image153.jpeg"/><Relationship Id="rId21" Type="http://schemas.openxmlformats.org/officeDocument/2006/relationships/image" Target="../media/image171.jpeg"/><Relationship Id="rId7" Type="http://schemas.openxmlformats.org/officeDocument/2006/relationships/image" Target="../media/image157.jpeg"/><Relationship Id="rId12" Type="http://schemas.openxmlformats.org/officeDocument/2006/relationships/image" Target="../media/image162.jpeg"/><Relationship Id="rId17" Type="http://schemas.openxmlformats.org/officeDocument/2006/relationships/image" Target="../media/image167.jpeg"/><Relationship Id="rId2" Type="http://schemas.openxmlformats.org/officeDocument/2006/relationships/image" Target="../media/image152.png"/><Relationship Id="rId16" Type="http://schemas.openxmlformats.org/officeDocument/2006/relationships/image" Target="../media/image166.jpeg"/><Relationship Id="rId20" Type="http://schemas.openxmlformats.org/officeDocument/2006/relationships/image" Target="../media/image170.jpeg"/><Relationship Id="rId1" Type="http://schemas.openxmlformats.org/officeDocument/2006/relationships/image" Target="../media/image7.jpeg"/><Relationship Id="rId6" Type="http://schemas.openxmlformats.org/officeDocument/2006/relationships/image" Target="../media/image156.jpeg"/><Relationship Id="rId11" Type="http://schemas.openxmlformats.org/officeDocument/2006/relationships/image" Target="../media/image161.jpeg"/><Relationship Id="rId5" Type="http://schemas.openxmlformats.org/officeDocument/2006/relationships/image" Target="../media/image155.jpeg"/><Relationship Id="rId15" Type="http://schemas.openxmlformats.org/officeDocument/2006/relationships/image" Target="../media/image165.jpeg"/><Relationship Id="rId10" Type="http://schemas.openxmlformats.org/officeDocument/2006/relationships/image" Target="../media/image160.jpeg"/><Relationship Id="rId19" Type="http://schemas.openxmlformats.org/officeDocument/2006/relationships/image" Target="../media/image169.jpeg"/><Relationship Id="rId4" Type="http://schemas.openxmlformats.org/officeDocument/2006/relationships/image" Target="../media/image154.jpeg"/><Relationship Id="rId9" Type="http://schemas.openxmlformats.org/officeDocument/2006/relationships/image" Target="../media/image159.jpeg"/><Relationship Id="rId14" Type="http://schemas.openxmlformats.org/officeDocument/2006/relationships/image" Target="../media/image164.jpeg"/><Relationship Id="rId22" Type="http://schemas.openxmlformats.org/officeDocument/2006/relationships/image" Target="../media/image17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78.jpeg"/><Relationship Id="rId13" Type="http://schemas.openxmlformats.org/officeDocument/2006/relationships/image" Target="../media/image183.jpeg"/><Relationship Id="rId18" Type="http://schemas.openxmlformats.org/officeDocument/2006/relationships/image" Target="../media/image188.jpeg"/><Relationship Id="rId3" Type="http://schemas.openxmlformats.org/officeDocument/2006/relationships/image" Target="../media/image173.jpeg"/><Relationship Id="rId7" Type="http://schemas.openxmlformats.org/officeDocument/2006/relationships/image" Target="../media/image177.jpeg"/><Relationship Id="rId12" Type="http://schemas.openxmlformats.org/officeDocument/2006/relationships/image" Target="../media/image182.jpeg"/><Relationship Id="rId17" Type="http://schemas.openxmlformats.org/officeDocument/2006/relationships/image" Target="../media/image187.jpeg"/><Relationship Id="rId2" Type="http://schemas.openxmlformats.org/officeDocument/2006/relationships/image" Target="../media/image6.png"/><Relationship Id="rId16" Type="http://schemas.openxmlformats.org/officeDocument/2006/relationships/image" Target="../media/image186.jpeg"/><Relationship Id="rId20" Type="http://schemas.openxmlformats.org/officeDocument/2006/relationships/image" Target="../media/image190.jpeg"/><Relationship Id="rId1" Type="http://schemas.openxmlformats.org/officeDocument/2006/relationships/image" Target="../media/image7.jpeg"/><Relationship Id="rId6" Type="http://schemas.openxmlformats.org/officeDocument/2006/relationships/image" Target="../media/image176.jpeg"/><Relationship Id="rId11" Type="http://schemas.openxmlformats.org/officeDocument/2006/relationships/image" Target="../media/image181.jpeg"/><Relationship Id="rId5" Type="http://schemas.openxmlformats.org/officeDocument/2006/relationships/image" Target="../media/image175.jpeg"/><Relationship Id="rId15" Type="http://schemas.openxmlformats.org/officeDocument/2006/relationships/image" Target="../media/image185.jpeg"/><Relationship Id="rId10" Type="http://schemas.openxmlformats.org/officeDocument/2006/relationships/image" Target="../media/image180.jpeg"/><Relationship Id="rId19" Type="http://schemas.openxmlformats.org/officeDocument/2006/relationships/image" Target="../media/image189.jpeg"/><Relationship Id="rId4" Type="http://schemas.openxmlformats.org/officeDocument/2006/relationships/image" Target="../media/image174.jpeg"/><Relationship Id="rId9" Type="http://schemas.openxmlformats.org/officeDocument/2006/relationships/image" Target="../media/image179.jpeg"/><Relationship Id="rId14" Type="http://schemas.openxmlformats.org/officeDocument/2006/relationships/image" Target="../media/image18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261</xdr:row>
      <xdr:rowOff>0</xdr:rowOff>
    </xdr:from>
    <xdr:to>
      <xdr:col>19</xdr:col>
      <xdr:colOff>1142999</xdr:colOff>
      <xdr:row>269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158</xdr:row>
      <xdr:rowOff>44223</xdr:rowOff>
    </xdr:from>
    <xdr:to>
      <xdr:col>19</xdr:col>
      <xdr:colOff>1143000</xdr:colOff>
      <xdr:row>165</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219</xdr:row>
      <xdr:rowOff>83127</xdr:rowOff>
    </xdr:from>
    <xdr:to>
      <xdr:col>19</xdr:col>
      <xdr:colOff>1166812</xdr:colOff>
      <xdr:row>225</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276</xdr:row>
      <xdr:rowOff>23813</xdr:rowOff>
    </xdr:from>
    <xdr:to>
      <xdr:col>19</xdr:col>
      <xdr:colOff>1095376</xdr:colOff>
      <xdr:row>283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297</xdr:row>
      <xdr:rowOff>0</xdr:rowOff>
    </xdr:from>
    <xdr:to>
      <xdr:col>19</xdr:col>
      <xdr:colOff>1131094</xdr:colOff>
      <xdr:row>304</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143</xdr:row>
      <xdr:rowOff>269875</xdr:rowOff>
    </xdr:from>
    <xdr:to>
      <xdr:col>19</xdr:col>
      <xdr:colOff>1188736</xdr:colOff>
      <xdr:row>155</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734292</xdr:colOff>
      <xdr:row>388</xdr:row>
      <xdr:rowOff>193963</xdr:rowOff>
    </xdr:from>
    <xdr:to>
      <xdr:col>17</xdr:col>
      <xdr:colOff>165562</xdr:colOff>
      <xdr:row>388</xdr:row>
      <xdr:rowOff>3188623</xdr:rowOff>
    </xdr:to>
    <xdr:pic>
      <xdr:nvPicPr>
        <xdr:cNvPr id="11" name="Imagen 10">
          <a:extLst>
            <a:ext uri="{FF2B5EF4-FFF2-40B4-BE49-F238E27FC236}">
              <a16:creationId xmlns:a16="http://schemas.microsoft.com/office/drawing/2014/main" id="{281C0D81-0229-4673-A500-212289DDFED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02037" y="423824399"/>
          <a:ext cx="9420398" cy="2994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3A307611-582D-4560-99CF-BD93885B6F0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E4B54EE6-0DB3-4439-A5C2-4E9CFD89C688}"/>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218086</xdr:colOff>
      <xdr:row>1</xdr:row>
      <xdr:rowOff>174295</xdr:rowOff>
    </xdr:from>
    <xdr:to>
      <xdr:col>10</xdr:col>
      <xdr:colOff>1082511</xdr:colOff>
      <xdr:row>4</xdr:row>
      <xdr:rowOff>307945</xdr:rowOff>
    </xdr:to>
    <xdr:pic>
      <xdr:nvPicPr>
        <xdr:cNvPr id="4" name="Imagen 3">
          <a:extLst>
            <a:ext uri="{FF2B5EF4-FFF2-40B4-BE49-F238E27FC236}">
              <a16:creationId xmlns:a16="http://schemas.microsoft.com/office/drawing/2014/main" id="{367BD69E-8936-4D0E-ACB3-93DF174F78B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935366" y="341935"/>
          <a:ext cx="864425" cy="644190"/>
        </a:xfrm>
        <a:prstGeom prst="rect">
          <a:avLst/>
        </a:prstGeom>
      </xdr:spPr>
    </xdr:pic>
    <xdr:clientData/>
  </xdr:twoCellAnchor>
  <xdr:twoCellAnchor editAs="oneCell">
    <xdr:from>
      <xdr:col>18</xdr:col>
      <xdr:colOff>199160</xdr:colOff>
      <xdr:row>1</xdr:row>
      <xdr:rowOff>52821</xdr:rowOff>
    </xdr:from>
    <xdr:to>
      <xdr:col>18</xdr:col>
      <xdr:colOff>1041805</xdr:colOff>
      <xdr:row>4</xdr:row>
      <xdr:rowOff>233796</xdr:rowOff>
    </xdr:to>
    <xdr:pic>
      <xdr:nvPicPr>
        <xdr:cNvPr id="5" name="3 Imagen">
          <a:extLst>
            <a:ext uri="{FF2B5EF4-FFF2-40B4-BE49-F238E27FC236}">
              <a16:creationId xmlns:a16="http://schemas.microsoft.com/office/drawing/2014/main" id="{005F659B-3E9D-43D4-97E2-45E0946FE483}"/>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5751580" y="235701"/>
          <a:ext cx="842645" cy="676275"/>
        </a:xfrm>
        <a:prstGeom prst="rect">
          <a:avLst/>
        </a:prstGeom>
        <a:noFill/>
      </xdr:spPr>
    </xdr:pic>
    <xdr:clientData/>
  </xdr:twoCellAnchor>
  <xdr:twoCellAnchor editAs="oneCell">
    <xdr:from>
      <xdr:col>10</xdr:col>
      <xdr:colOff>218086</xdr:colOff>
      <xdr:row>1</xdr:row>
      <xdr:rowOff>174295</xdr:rowOff>
    </xdr:from>
    <xdr:to>
      <xdr:col>10</xdr:col>
      <xdr:colOff>1082511</xdr:colOff>
      <xdr:row>4</xdr:row>
      <xdr:rowOff>307945</xdr:rowOff>
    </xdr:to>
    <xdr:pic>
      <xdr:nvPicPr>
        <xdr:cNvPr id="6" name="Imagen 5">
          <a:extLst>
            <a:ext uri="{FF2B5EF4-FFF2-40B4-BE49-F238E27FC236}">
              <a16:creationId xmlns:a16="http://schemas.microsoft.com/office/drawing/2014/main" id="{3CD39D2D-BF79-4237-A3D7-3DEE242EC73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935366" y="341935"/>
          <a:ext cx="864425" cy="644190"/>
        </a:xfrm>
        <a:prstGeom prst="rect">
          <a:avLst/>
        </a:prstGeom>
      </xdr:spPr>
    </xdr:pic>
    <xdr:clientData/>
  </xdr:twoCellAnchor>
  <xdr:twoCellAnchor editAs="oneCell">
    <xdr:from>
      <xdr:col>18</xdr:col>
      <xdr:colOff>199160</xdr:colOff>
      <xdr:row>1</xdr:row>
      <xdr:rowOff>52821</xdr:rowOff>
    </xdr:from>
    <xdr:to>
      <xdr:col>18</xdr:col>
      <xdr:colOff>1041805</xdr:colOff>
      <xdr:row>4</xdr:row>
      <xdr:rowOff>233796</xdr:rowOff>
    </xdr:to>
    <xdr:pic>
      <xdr:nvPicPr>
        <xdr:cNvPr id="7" name="3 Imagen">
          <a:extLst>
            <a:ext uri="{FF2B5EF4-FFF2-40B4-BE49-F238E27FC236}">
              <a16:creationId xmlns:a16="http://schemas.microsoft.com/office/drawing/2014/main" id="{B7EA8564-F1D7-43DA-AD3C-56F54D574E58}"/>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5751580" y="23570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A14327B5-F09B-4EC7-AC34-C7CD999C55E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5647CE6D-E850-4EED-9468-C6865495A50A}"/>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17B37A97-F7D3-4740-9B4B-721D03F4E91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539985" y="1991448"/>
          <a:ext cx="3416400" cy="2348940"/>
        </a:xfrm>
        <a:prstGeom prst="rect">
          <a:avLst/>
        </a:prstGeom>
      </xdr:spPr>
    </xdr:pic>
    <xdr:clientData/>
  </xdr:twoCellAnchor>
  <xdr:twoCellAnchor editAs="oneCell">
    <xdr:from>
      <xdr:col>7</xdr:col>
      <xdr:colOff>223296</xdr:colOff>
      <xdr:row>8</xdr:row>
      <xdr:rowOff>140608</xdr:rowOff>
    </xdr:from>
    <xdr:to>
      <xdr:col>11</xdr:col>
      <xdr:colOff>439296</xdr:colOff>
      <xdr:row>21</xdr:row>
      <xdr:rowOff>112108</xdr:rowOff>
    </xdr:to>
    <xdr:pic>
      <xdr:nvPicPr>
        <xdr:cNvPr id="5" name="Imagen 4">
          <a:extLst>
            <a:ext uri="{FF2B5EF4-FFF2-40B4-BE49-F238E27FC236}">
              <a16:creationId xmlns:a16="http://schemas.microsoft.com/office/drawing/2014/main" id="{99574FBD-0ADC-4A29-945B-860E07A6D07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770656" y="1992268"/>
          <a:ext cx="3385920" cy="2348940"/>
        </a:xfrm>
        <a:prstGeom prst="rect">
          <a:avLst/>
        </a:prstGeom>
      </xdr:spPr>
    </xdr:pic>
    <xdr:clientData/>
  </xdr:twoCellAnchor>
  <xdr:twoCellAnchor editAs="oneCell">
    <xdr:from>
      <xdr:col>7</xdr:col>
      <xdr:colOff>274631</xdr:colOff>
      <xdr:row>24</xdr:row>
      <xdr:rowOff>63823</xdr:rowOff>
    </xdr:from>
    <xdr:to>
      <xdr:col>11</xdr:col>
      <xdr:colOff>586631</xdr:colOff>
      <xdr:row>37</xdr:row>
      <xdr:rowOff>107323</xdr:rowOff>
    </xdr:to>
    <xdr:pic>
      <xdr:nvPicPr>
        <xdr:cNvPr id="6" name="Imagen 5">
          <a:extLst>
            <a:ext uri="{FF2B5EF4-FFF2-40B4-BE49-F238E27FC236}">
              <a16:creationId xmlns:a16="http://schemas.microsoft.com/office/drawing/2014/main" id="{03946AEA-8F6C-40E2-AEED-347AB1A8771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821991" y="4849183"/>
          <a:ext cx="3481920" cy="2420940"/>
        </a:xfrm>
        <a:prstGeom prst="rect">
          <a:avLst/>
        </a:prstGeom>
      </xdr:spPr>
    </xdr:pic>
    <xdr:clientData/>
  </xdr:twoCellAnchor>
  <xdr:oneCellAnchor>
    <xdr:from>
      <xdr:col>1</xdr:col>
      <xdr:colOff>676512</xdr:colOff>
      <xdr:row>40</xdr:row>
      <xdr:rowOff>38099</xdr:rowOff>
    </xdr:from>
    <xdr:ext cx="3407999" cy="2555999"/>
    <xdr:pic>
      <xdr:nvPicPr>
        <xdr:cNvPr id="7" name="Imagen 6">
          <a:extLst>
            <a:ext uri="{FF2B5EF4-FFF2-40B4-BE49-F238E27FC236}">
              <a16:creationId xmlns:a16="http://schemas.microsoft.com/office/drawing/2014/main" id="{BA4AFC6A-334A-409A-876C-1CF695928DF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468992" y="7757159"/>
          <a:ext cx="3407999" cy="2555999"/>
        </a:xfrm>
        <a:prstGeom prst="rect">
          <a:avLst/>
        </a:prstGeom>
      </xdr:spPr>
    </xdr:pic>
    <xdr:clientData/>
  </xdr:oneCellAnchor>
  <xdr:oneCellAnchor>
    <xdr:from>
      <xdr:col>7</xdr:col>
      <xdr:colOff>241791</xdr:colOff>
      <xdr:row>40</xdr:row>
      <xdr:rowOff>93600</xdr:rowOff>
    </xdr:from>
    <xdr:ext cx="3312000" cy="2484000"/>
    <xdr:pic>
      <xdr:nvPicPr>
        <xdr:cNvPr id="8" name="Imagen 7">
          <a:extLst>
            <a:ext uri="{FF2B5EF4-FFF2-40B4-BE49-F238E27FC236}">
              <a16:creationId xmlns:a16="http://schemas.microsoft.com/office/drawing/2014/main" id="{66C02D51-DD85-40EF-92F5-00C3FCE9F31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789151" y="7812660"/>
          <a:ext cx="3312000" cy="2484000"/>
        </a:xfrm>
        <a:prstGeom prst="rect">
          <a:avLst/>
        </a:prstGeom>
      </xdr:spPr>
    </xdr:pic>
    <xdr:clientData/>
  </xdr:oneCellAnchor>
  <xdr:twoCellAnchor editAs="oneCell">
    <xdr:from>
      <xdr:col>1</xdr:col>
      <xdr:colOff>647700</xdr:colOff>
      <xdr:row>24</xdr:row>
      <xdr:rowOff>164211</xdr:rowOff>
    </xdr:from>
    <xdr:to>
      <xdr:col>6</xdr:col>
      <xdr:colOff>99342</xdr:colOff>
      <xdr:row>37</xdr:row>
      <xdr:rowOff>133942</xdr:rowOff>
    </xdr:to>
    <xdr:pic>
      <xdr:nvPicPr>
        <xdr:cNvPr id="9" name="Imagen 8">
          <a:extLst>
            <a:ext uri="{FF2B5EF4-FFF2-40B4-BE49-F238E27FC236}">
              <a16:creationId xmlns:a16="http://schemas.microsoft.com/office/drawing/2014/main" id="{E6BBB37F-3784-478F-8631-608FDA43D9B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440180" y="4949571"/>
          <a:ext cx="3414042" cy="2347171"/>
        </a:xfrm>
        <a:prstGeom prst="rect">
          <a:avLst/>
        </a:prstGeom>
      </xdr:spPr>
    </xdr:pic>
    <xdr:clientData/>
  </xdr:twoCellAnchor>
  <xdr:oneCellAnchor>
    <xdr:from>
      <xdr:col>1</xdr:col>
      <xdr:colOff>653587</xdr:colOff>
      <xdr:row>56</xdr:row>
      <xdr:rowOff>43273</xdr:rowOff>
    </xdr:from>
    <xdr:ext cx="3408000" cy="2556000"/>
    <xdr:pic>
      <xdr:nvPicPr>
        <xdr:cNvPr id="10" name="Imagen 9">
          <a:extLst>
            <a:ext uri="{FF2B5EF4-FFF2-40B4-BE49-F238E27FC236}">
              <a16:creationId xmlns:a16="http://schemas.microsoft.com/office/drawing/2014/main" id="{23502CA3-A5BE-4FF4-BF56-6FF4222177C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446067" y="11008453"/>
          <a:ext cx="3408000" cy="2556000"/>
        </a:xfrm>
        <a:prstGeom prst="rect">
          <a:avLst/>
        </a:prstGeom>
      </xdr:spPr>
    </xdr:pic>
    <xdr:clientData/>
  </xdr:oneCellAnchor>
  <xdr:oneCellAnchor>
    <xdr:from>
      <xdr:col>7</xdr:col>
      <xdr:colOff>90591</xdr:colOff>
      <xdr:row>57</xdr:row>
      <xdr:rowOff>122175</xdr:rowOff>
    </xdr:from>
    <xdr:ext cx="3584000" cy="2016000"/>
    <xdr:pic>
      <xdr:nvPicPr>
        <xdr:cNvPr id="11" name="Imagen 10">
          <a:extLst>
            <a:ext uri="{FF2B5EF4-FFF2-40B4-BE49-F238E27FC236}">
              <a16:creationId xmlns:a16="http://schemas.microsoft.com/office/drawing/2014/main" id="{AB17F461-FF1E-4A85-8371-F710A4E6922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637951" y="11270235"/>
          <a:ext cx="3584000" cy="2016000"/>
        </a:xfrm>
        <a:prstGeom prst="rect">
          <a:avLst/>
        </a:prstGeom>
      </xdr:spPr>
    </xdr:pic>
    <xdr:clientData/>
  </xdr:oneCellAnchor>
  <xdr:oneCellAnchor>
    <xdr:from>
      <xdr:col>1</xdr:col>
      <xdr:colOff>653587</xdr:colOff>
      <xdr:row>72</xdr:row>
      <xdr:rowOff>43273</xdr:rowOff>
    </xdr:from>
    <xdr:ext cx="3408000" cy="2556000"/>
    <xdr:pic>
      <xdr:nvPicPr>
        <xdr:cNvPr id="12" name="Imagen 11">
          <a:extLst>
            <a:ext uri="{FF2B5EF4-FFF2-40B4-BE49-F238E27FC236}">
              <a16:creationId xmlns:a16="http://schemas.microsoft.com/office/drawing/2014/main" id="{4FF82842-C9BE-427E-A07C-94DC65B6623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446067" y="13942153"/>
          <a:ext cx="3408000" cy="2556000"/>
        </a:xfrm>
        <a:prstGeom prst="rect">
          <a:avLst/>
        </a:prstGeom>
      </xdr:spPr>
    </xdr:pic>
    <xdr:clientData/>
  </xdr:oneCellAnchor>
  <xdr:oneCellAnchor>
    <xdr:from>
      <xdr:col>7</xdr:col>
      <xdr:colOff>90591</xdr:colOff>
      <xdr:row>73</xdr:row>
      <xdr:rowOff>122175</xdr:rowOff>
    </xdr:from>
    <xdr:ext cx="3584000" cy="2016000"/>
    <xdr:pic>
      <xdr:nvPicPr>
        <xdr:cNvPr id="13" name="Imagen 12">
          <a:extLst>
            <a:ext uri="{FF2B5EF4-FFF2-40B4-BE49-F238E27FC236}">
              <a16:creationId xmlns:a16="http://schemas.microsoft.com/office/drawing/2014/main" id="{DB29C04C-CAE8-4B21-B703-0DD60088FCD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637951" y="14203935"/>
          <a:ext cx="3584000" cy="2016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127000</xdr:colOff>
      <xdr:row>41</xdr:row>
      <xdr:rowOff>83396</xdr:rowOff>
    </xdr:from>
    <xdr:to>
      <xdr:col>6</xdr:col>
      <xdr:colOff>527050</xdr:colOff>
      <xdr:row>54</xdr:row>
      <xdr:rowOff>90804</xdr:rowOff>
    </xdr:to>
    <xdr:pic>
      <xdr:nvPicPr>
        <xdr:cNvPr id="10" name="Imagen 9">
          <a:extLst>
            <a:ext uri="{FF2B5EF4-FFF2-40B4-BE49-F238E27FC236}">
              <a16:creationId xmlns:a16="http://schemas.microsoft.com/office/drawing/2014/main" id="{2D4AD528-EE2C-4914-9D5F-054B349DA4A2}"/>
            </a:ext>
          </a:extLst>
        </xdr:cNvPr>
        <xdr:cNvPicPr>
          <a:picLocks noChangeAspect="1"/>
        </xdr:cNvPicPr>
      </xdr:nvPicPr>
      <xdr:blipFill>
        <a:blip xmlns:r="http://schemas.openxmlformats.org/officeDocument/2006/relationships" r:embed="rId3"/>
        <a:stretch>
          <a:fillRect/>
        </a:stretch>
      </xdr:blipFill>
      <xdr:spPr>
        <a:xfrm>
          <a:off x="381000" y="8380729"/>
          <a:ext cx="3448050" cy="2428875"/>
        </a:xfrm>
        <a:prstGeom prst="rect">
          <a:avLst/>
        </a:prstGeom>
      </xdr:spPr>
    </xdr:pic>
    <xdr:clientData/>
  </xdr:twoCellAnchor>
  <xdr:twoCellAnchor editAs="oneCell">
    <xdr:from>
      <xdr:col>8</xdr:col>
      <xdr:colOff>358351</xdr:colOff>
      <xdr:row>9</xdr:row>
      <xdr:rowOff>77258</xdr:rowOff>
    </xdr:from>
    <xdr:to>
      <xdr:col>10</xdr:col>
      <xdr:colOff>455958</xdr:colOff>
      <xdr:row>22</xdr:row>
      <xdr:rowOff>73979</xdr:rowOff>
    </xdr:to>
    <xdr:pic>
      <xdr:nvPicPr>
        <xdr:cNvPr id="11" name="Imagen 10">
          <a:extLst>
            <a:ext uri="{FF2B5EF4-FFF2-40B4-BE49-F238E27FC236}">
              <a16:creationId xmlns:a16="http://schemas.microsoft.com/office/drawing/2014/main" id="{3DCAD6BF-9066-4B04-B759-7B15DC4A5058}"/>
            </a:ext>
          </a:extLst>
        </xdr:cNvPr>
        <xdr:cNvPicPr>
          <a:picLocks noChangeAspect="1"/>
        </xdr:cNvPicPr>
      </xdr:nvPicPr>
      <xdr:blipFill>
        <a:blip xmlns:r="http://schemas.openxmlformats.org/officeDocument/2006/relationships" r:embed="rId4"/>
        <a:stretch>
          <a:fillRect/>
        </a:stretch>
      </xdr:blipFill>
      <xdr:spPr>
        <a:xfrm>
          <a:off x="5133551" y="1872191"/>
          <a:ext cx="1943340" cy="2426655"/>
        </a:xfrm>
        <a:prstGeom prst="rect">
          <a:avLst/>
        </a:prstGeom>
      </xdr:spPr>
    </xdr:pic>
    <xdr:clientData/>
  </xdr:twoCellAnchor>
  <xdr:twoCellAnchor editAs="oneCell">
    <xdr:from>
      <xdr:col>2</xdr:col>
      <xdr:colOff>512549</xdr:colOff>
      <xdr:row>25</xdr:row>
      <xdr:rowOff>80433</xdr:rowOff>
    </xdr:from>
    <xdr:to>
      <xdr:col>5</xdr:col>
      <xdr:colOff>585682</xdr:colOff>
      <xdr:row>38</xdr:row>
      <xdr:rowOff>138221</xdr:rowOff>
    </xdr:to>
    <xdr:pic>
      <xdr:nvPicPr>
        <xdr:cNvPr id="12" name="Imagen 11">
          <a:extLst>
            <a:ext uri="{FF2B5EF4-FFF2-40B4-BE49-F238E27FC236}">
              <a16:creationId xmlns:a16="http://schemas.microsoft.com/office/drawing/2014/main" id="{C043AC8E-4BF9-47F7-AD47-C4209B0D4E4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rot="5400000">
          <a:off x="841954" y="5432161"/>
          <a:ext cx="2479255" cy="1986600"/>
        </a:xfrm>
        <a:prstGeom prst="rect">
          <a:avLst/>
        </a:prstGeom>
      </xdr:spPr>
    </xdr:pic>
    <xdr:clientData/>
  </xdr:twoCellAnchor>
  <xdr:twoCellAnchor editAs="oneCell">
    <xdr:from>
      <xdr:col>7</xdr:col>
      <xdr:colOff>394758</xdr:colOff>
      <xdr:row>25</xdr:row>
      <xdr:rowOff>102657</xdr:rowOff>
    </xdr:from>
    <xdr:to>
      <xdr:col>11</xdr:col>
      <xdr:colOff>268181</xdr:colOff>
      <xdr:row>38</xdr:row>
      <xdr:rowOff>110065</xdr:rowOff>
    </xdr:to>
    <xdr:pic>
      <xdr:nvPicPr>
        <xdr:cNvPr id="16" name="Imagen 15">
          <a:extLst>
            <a:ext uri="{FF2B5EF4-FFF2-40B4-BE49-F238E27FC236}">
              <a16:creationId xmlns:a16="http://schemas.microsoft.com/office/drawing/2014/main" id="{E990C57F-DE5A-4DB7-9D0D-6063856E3335}"/>
            </a:ext>
          </a:extLst>
        </xdr:cNvPr>
        <xdr:cNvPicPr>
          <a:picLocks noChangeAspect="1"/>
        </xdr:cNvPicPr>
      </xdr:nvPicPr>
      <xdr:blipFill>
        <a:blip xmlns:r="http://schemas.openxmlformats.org/officeDocument/2006/relationships" r:embed="rId6"/>
        <a:stretch>
          <a:fillRect/>
        </a:stretch>
      </xdr:blipFill>
      <xdr:spPr>
        <a:xfrm>
          <a:off x="4348691" y="5208057"/>
          <a:ext cx="3463290" cy="2428875"/>
        </a:xfrm>
        <a:prstGeom prst="rect">
          <a:avLst/>
        </a:prstGeom>
      </xdr:spPr>
    </xdr:pic>
    <xdr:clientData/>
  </xdr:twoCellAnchor>
  <xdr:twoCellAnchor editAs="oneCell">
    <xdr:from>
      <xdr:col>1</xdr:col>
      <xdr:colOff>137583</xdr:colOff>
      <xdr:row>9</xdr:row>
      <xdr:rowOff>160866</xdr:rowOff>
    </xdr:from>
    <xdr:to>
      <xdr:col>6</xdr:col>
      <xdr:colOff>537633</xdr:colOff>
      <xdr:row>22</xdr:row>
      <xdr:rowOff>152187</xdr:rowOff>
    </xdr:to>
    <xdr:pic>
      <xdr:nvPicPr>
        <xdr:cNvPr id="17" name="Imagen 16">
          <a:extLst>
            <a:ext uri="{FF2B5EF4-FFF2-40B4-BE49-F238E27FC236}">
              <a16:creationId xmlns:a16="http://schemas.microsoft.com/office/drawing/2014/main" id="{A7AF52BF-8C87-4149-86B6-2D9199FCBDC3}"/>
            </a:ext>
          </a:extLst>
        </xdr:cNvPr>
        <xdr:cNvPicPr>
          <a:picLocks noChangeAspect="1"/>
        </xdr:cNvPicPr>
      </xdr:nvPicPr>
      <xdr:blipFill>
        <a:blip xmlns:r="http://schemas.openxmlformats.org/officeDocument/2006/relationships" r:embed="rId7"/>
        <a:stretch>
          <a:fillRect/>
        </a:stretch>
      </xdr:blipFill>
      <xdr:spPr>
        <a:xfrm>
          <a:off x="391583" y="1955799"/>
          <a:ext cx="3448050" cy="2421255"/>
        </a:xfrm>
        <a:prstGeom prst="rect">
          <a:avLst/>
        </a:prstGeom>
      </xdr:spPr>
    </xdr:pic>
    <xdr:clientData/>
  </xdr:twoCellAnchor>
  <xdr:twoCellAnchor editAs="oneCell">
    <xdr:from>
      <xdr:col>7</xdr:col>
      <xdr:colOff>390525</xdr:colOff>
      <xdr:row>41</xdr:row>
      <xdr:rowOff>89746</xdr:rowOff>
    </xdr:from>
    <xdr:to>
      <xdr:col>11</xdr:col>
      <xdr:colOff>263948</xdr:colOff>
      <xdr:row>54</xdr:row>
      <xdr:rowOff>89534</xdr:rowOff>
    </xdr:to>
    <xdr:pic>
      <xdr:nvPicPr>
        <xdr:cNvPr id="18" name="Imagen 17">
          <a:extLst>
            <a:ext uri="{FF2B5EF4-FFF2-40B4-BE49-F238E27FC236}">
              <a16:creationId xmlns:a16="http://schemas.microsoft.com/office/drawing/2014/main" id="{9FC53DE3-2B4A-4029-9540-F919C0272486}"/>
            </a:ext>
          </a:extLst>
        </xdr:cNvPr>
        <xdr:cNvPicPr>
          <a:picLocks noChangeAspect="1"/>
        </xdr:cNvPicPr>
      </xdr:nvPicPr>
      <xdr:blipFill>
        <a:blip xmlns:r="http://schemas.openxmlformats.org/officeDocument/2006/relationships" r:embed="rId8"/>
        <a:stretch>
          <a:fillRect/>
        </a:stretch>
      </xdr:blipFill>
      <xdr:spPr>
        <a:xfrm>
          <a:off x="4344458" y="8387079"/>
          <a:ext cx="3463290" cy="2421255"/>
        </a:xfrm>
        <a:prstGeom prst="rect">
          <a:avLst/>
        </a:prstGeom>
      </xdr:spPr>
    </xdr:pic>
    <xdr:clientData/>
  </xdr:twoCellAnchor>
  <xdr:twoCellAnchor editAs="oneCell">
    <xdr:from>
      <xdr:col>1</xdr:col>
      <xdr:colOff>105833</xdr:colOff>
      <xdr:row>57</xdr:row>
      <xdr:rowOff>74717</xdr:rowOff>
    </xdr:from>
    <xdr:to>
      <xdr:col>6</xdr:col>
      <xdr:colOff>498263</xdr:colOff>
      <xdr:row>57</xdr:row>
      <xdr:rowOff>2495972</xdr:rowOff>
    </xdr:to>
    <xdr:pic>
      <xdr:nvPicPr>
        <xdr:cNvPr id="19" name="Imagen 18">
          <a:extLst>
            <a:ext uri="{FF2B5EF4-FFF2-40B4-BE49-F238E27FC236}">
              <a16:creationId xmlns:a16="http://schemas.microsoft.com/office/drawing/2014/main" id="{382CCE9C-47C3-402C-ACA5-BFB8A4D7385F}"/>
            </a:ext>
          </a:extLst>
        </xdr:cNvPr>
        <xdr:cNvPicPr>
          <a:picLocks noChangeAspect="1"/>
        </xdr:cNvPicPr>
      </xdr:nvPicPr>
      <xdr:blipFill>
        <a:blip xmlns:r="http://schemas.openxmlformats.org/officeDocument/2006/relationships" r:embed="rId9"/>
        <a:stretch>
          <a:fillRect/>
        </a:stretch>
      </xdr:blipFill>
      <xdr:spPr>
        <a:xfrm>
          <a:off x="359833" y="11657117"/>
          <a:ext cx="3440430" cy="2421255"/>
        </a:xfrm>
        <a:prstGeom prst="rect">
          <a:avLst/>
        </a:prstGeom>
      </xdr:spPr>
    </xdr:pic>
    <xdr:clientData/>
  </xdr:twoCellAnchor>
  <xdr:twoCellAnchor editAs="oneCell">
    <xdr:from>
      <xdr:col>7</xdr:col>
      <xdr:colOff>781050</xdr:colOff>
      <xdr:row>57</xdr:row>
      <xdr:rowOff>100117</xdr:rowOff>
    </xdr:from>
    <xdr:to>
      <xdr:col>9</xdr:col>
      <xdr:colOff>471805</xdr:colOff>
      <xdr:row>57</xdr:row>
      <xdr:rowOff>2521372</xdr:rowOff>
    </xdr:to>
    <xdr:pic>
      <xdr:nvPicPr>
        <xdr:cNvPr id="20" name="Imagen 19">
          <a:extLst>
            <a:ext uri="{FF2B5EF4-FFF2-40B4-BE49-F238E27FC236}">
              <a16:creationId xmlns:a16="http://schemas.microsoft.com/office/drawing/2014/main" id="{BF49E8BB-40A4-4950-B65F-C052E6BA1927}"/>
            </a:ext>
          </a:extLst>
        </xdr:cNvPr>
        <xdr:cNvPicPr>
          <a:picLocks noChangeAspect="1"/>
        </xdr:cNvPicPr>
      </xdr:nvPicPr>
      <xdr:blipFill>
        <a:blip xmlns:r="http://schemas.openxmlformats.org/officeDocument/2006/relationships" r:embed="rId10"/>
        <a:stretch>
          <a:fillRect/>
        </a:stretch>
      </xdr:blipFill>
      <xdr:spPr>
        <a:xfrm>
          <a:off x="4734983" y="11682517"/>
          <a:ext cx="1468755" cy="2421255"/>
        </a:xfrm>
        <a:prstGeom prst="rect">
          <a:avLst/>
        </a:prstGeom>
      </xdr:spPr>
    </xdr:pic>
    <xdr:clientData/>
  </xdr:twoCellAnchor>
  <xdr:twoCellAnchor editAs="oneCell">
    <xdr:from>
      <xdr:col>9</xdr:col>
      <xdr:colOff>558377</xdr:colOff>
      <xdr:row>57</xdr:row>
      <xdr:rowOff>106468</xdr:rowOff>
    </xdr:from>
    <xdr:to>
      <xdr:col>11</xdr:col>
      <xdr:colOff>215265</xdr:colOff>
      <xdr:row>57</xdr:row>
      <xdr:rowOff>2535343</xdr:rowOff>
    </xdr:to>
    <xdr:pic>
      <xdr:nvPicPr>
        <xdr:cNvPr id="21" name="Imagen 20">
          <a:extLst>
            <a:ext uri="{FF2B5EF4-FFF2-40B4-BE49-F238E27FC236}">
              <a16:creationId xmlns:a16="http://schemas.microsoft.com/office/drawing/2014/main" id="{143CB3EA-B1C8-4855-B8D7-DAE397979C43}"/>
            </a:ext>
          </a:extLst>
        </xdr:cNvPr>
        <xdr:cNvPicPr>
          <a:picLocks noChangeAspect="1"/>
        </xdr:cNvPicPr>
      </xdr:nvPicPr>
      <xdr:blipFill>
        <a:blip xmlns:r="http://schemas.openxmlformats.org/officeDocument/2006/relationships" r:embed="rId11"/>
        <a:stretch>
          <a:fillRect/>
        </a:stretch>
      </xdr:blipFill>
      <xdr:spPr>
        <a:xfrm>
          <a:off x="6290310" y="11688868"/>
          <a:ext cx="1468755" cy="2428875"/>
        </a:xfrm>
        <a:prstGeom prst="rect">
          <a:avLst/>
        </a:prstGeom>
      </xdr:spPr>
    </xdr:pic>
    <xdr:clientData/>
  </xdr:twoCellAnchor>
  <xdr:twoCellAnchor editAs="oneCell">
    <xdr:from>
      <xdr:col>1</xdr:col>
      <xdr:colOff>161925</xdr:colOff>
      <xdr:row>60</xdr:row>
      <xdr:rowOff>102023</xdr:rowOff>
    </xdr:from>
    <xdr:to>
      <xdr:col>6</xdr:col>
      <xdr:colOff>564181</xdr:colOff>
      <xdr:row>73</xdr:row>
      <xdr:rowOff>107211</xdr:rowOff>
    </xdr:to>
    <xdr:pic>
      <xdr:nvPicPr>
        <xdr:cNvPr id="22" name="Imagen 21">
          <a:extLst>
            <a:ext uri="{FF2B5EF4-FFF2-40B4-BE49-F238E27FC236}">
              <a16:creationId xmlns:a16="http://schemas.microsoft.com/office/drawing/2014/main" id="{967C0253-C93E-411F-982B-E49CD470B6EE}"/>
            </a:ext>
          </a:extLst>
        </xdr:cNvPr>
        <xdr:cNvPicPr>
          <a:picLocks noChangeAspect="1"/>
        </xdr:cNvPicPr>
      </xdr:nvPicPr>
      <xdr:blipFill>
        <a:blip xmlns:r="http://schemas.openxmlformats.org/officeDocument/2006/relationships" r:embed="rId12"/>
        <a:stretch>
          <a:fillRect/>
        </a:stretch>
      </xdr:blipFill>
      <xdr:spPr>
        <a:xfrm>
          <a:off x="415925" y="14884823"/>
          <a:ext cx="3450256" cy="2426655"/>
        </a:xfrm>
        <a:prstGeom prst="rect">
          <a:avLst/>
        </a:prstGeom>
      </xdr:spPr>
    </xdr:pic>
    <xdr:clientData/>
  </xdr:twoCellAnchor>
  <xdr:twoCellAnchor editAs="oneCell">
    <xdr:from>
      <xdr:col>7</xdr:col>
      <xdr:colOff>451908</xdr:colOff>
      <xdr:row>60</xdr:row>
      <xdr:rowOff>111547</xdr:rowOff>
    </xdr:from>
    <xdr:to>
      <xdr:col>11</xdr:col>
      <xdr:colOff>327537</xdr:colOff>
      <xdr:row>73</xdr:row>
      <xdr:rowOff>116735</xdr:rowOff>
    </xdr:to>
    <xdr:pic>
      <xdr:nvPicPr>
        <xdr:cNvPr id="23" name="Imagen 22">
          <a:extLst>
            <a:ext uri="{FF2B5EF4-FFF2-40B4-BE49-F238E27FC236}">
              <a16:creationId xmlns:a16="http://schemas.microsoft.com/office/drawing/2014/main" id="{766C0EAA-E3C2-4953-8DAF-BE2587566AE3}"/>
            </a:ext>
          </a:extLst>
        </xdr:cNvPr>
        <xdr:cNvPicPr>
          <a:picLocks noChangeAspect="1"/>
        </xdr:cNvPicPr>
      </xdr:nvPicPr>
      <xdr:blipFill>
        <a:blip xmlns:r="http://schemas.openxmlformats.org/officeDocument/2006/relationships" r:embed="rId13"/>
        <a:stretch>
          <a:fillRect/>
        </a:stretch>
      </xdr:blipFill>
      <xdr:spPr>
        <a:xfrm>
          <a:off x="4405841" y="14894347"/>
          <a:ext cx="3465496" cy="2426655"/>
        </a:xfrm>
        <a:prstGeom prst="rect">
          <a:avLst/>
        </a:prstGeom>
      </xdr:spPr>
    </xdr:pic>
    <xdr:clientData/>
  </xdr:twoCellAnchor>
  <xdr:twoCellAnchor editAs="oneCell">
    <xdr:from>
      <xdr:col>1</xdr:col>
      <xdr:colOff>127000</xdr:colOff>
      <xdr:row>77</xdr:row>
      <xdr:rowOff>121709</xdr:rowOff>
    </xdr:from>
    <xdr:to>
      <xdr:col>6</xdr:col>
      <xdr:colOff>555670</xdr:colOff>
      <xdr:row>90</xdr:row>
      <xdr:rowOff>121182</xdr:rowOff>
    </xdr:to>
    <xdr:pic>
      <xdr:nvPicPr>
        <xdr:cNvPr id="24" name="Imagen 23">
          <a:extLst>
            <a:ext uri="{FF2B5EF4-FFF2-40B4-BE49-F238E27FC236}">
              <a16:creationId xmlns:a16="http://schemas.microsoft.com/office/drawing/2014/main" id="{03BB50C8-7099-420A-84C3-B17FDF7F819B}"/>
            </a:ext>
          </a:extLst>
        </xdr:cNvPr>
        <xdr:cNvPicPr>
          <a:picLocks noChangeAspect="1"/>
        </xdr:cNvPicPr>
      </xdr:nvPicPr>
      <xdr:blipFill>
        <a:blip xmlns:r="http://schemas.openxmlformats.org/officeDocument/2006/relationships" r:embed="rId14"/>
        <a:stretch>
          <a:fillRect/>
        </a:stretch>
      </xdr:blipFill>
      <xdr:spPr>
        <a:xfrm>
          <a:off x="381000" y="18350442"/>
          <a:ext cx="3476670" cy="2420940"/>
        </a:xfrm>
        <a:prstGeom prst="rect">
          <a:avLst/>
        </a:prstGeom>
      </xdr:spPr>
    </xdr:pic>
    <xdr:clientData/>
  </xdr:twoCellAnchor>
  <xdr:twoCellAnchor editAs="oneCell">
    <xdr:from>
      <xdr:col>8</xdr:col>
      <xdr:colOff>273685</xdr:colOff>
      <xdr:row>77</xdr:row>
      <xdr:rowOff>59267</xdr:rowOff>
    </xdr:from>
    <xdr:to>
      <xdr:col>10</xdr:col>
      <xdr:colOff>377437</xdr:colOff>
      <xdr:row>90</xdr:row>
      <xdr:rowOff>58740</xdr:rowOff>
    </xdr:to>
    <xdr:pic>
      <xdr:nvPicPr>
        <xdr:cNvPr id="25" name="Imagen 24">
          <a:extLst>
            <a:ext uri="{FF2B5EF4-FFF2-40B4-BE49-F238E27FC236}">
              <a16:creationId xmlns:a16="http://schemas.microsoft.com/office/drawing/2014/main" id="{EB380244-5302-4C72-AB39-6737871F4DBF}"/>
            </a:ext>
          </a:extLst>
        </xdr:cNvPr>
        <xdr:cNvPicPr>
          <a:picLocks noChangeAspect="1"/>
        </xdr:cNvPicPr>
      </xdr:nvPicPr>
      <xdr:blipFill>
        <a:blip xmlns:r="http://schemas.openxmlformats.org/officeDocument/2006/relationships" r:embed="rId15"/>
        <a:stretch>
          <a:fillRect/>
        </a:stretch>
      </xdr:blipFill>
      <xdr:spPr>
        <a:xfrm>
          <a:off x="5048885" y="18288000"/>
          <a:ext cx="1949485" cy="24209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EF45EEAE-76D3-4A6D-A6EE-9F8D62F2CD3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539065F-5EB8-41FC-8B37-E975483495D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190500</xdr:colOff>
      <xdr:row>59</xdr:row>
      <xdr:rowOff>19050</xdr:rowOff>
    </xdr:from>
    <xdr:to>
      <xdr:col>6</xdr:col>
      <xdr:colOff>457200</xdr:colOff>
      <xdr:row>70</xdr:row>
      <xdr:rowOff>171450</xdr:rowOff>
    </xdr:to>
    <xdr:pic>
      <xdr:nvPicPr>
        <xdr:cNvPr id="4" name="Imagen 3">
          <a:extLst>
            <a:ext uri="{FF2B5EF4-FFF2-40B4-BE49-F238E27FC236}">
              <a16:creationId xmlns:a16="http://schemas.microsoft.com/office/drawing/2014/main" id="{0095E676-D7AC-4292-BF2B-CF23683AF00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41960" y="12127230"/>
          <a:ext cx="3307080" cy="2164080"/>
        </a:xfrm>
        <a:prstGeom prst="rect">
          <a:avLst/>
        </a:prstGeom>
      </xdr:spPr>
    </xdr:pic>
    <xdr:clientData/>
  </xdr:twoCellAnchor>
  <xdr:twoCellAnchor editAs="oneCell">
    <xdr:from>
      <xdr:col>7</xdr:col>
      <xdr:colOff>171450</xdr:colOff>
      <xdr:row>42</xdr:row>
      <xdr:rowOff>171450</xdr:rowOff>
    </xdr:from>
    <xdr:to>
      <xdr:col>11</xdr:col>
      <xdr:colOff>200025</xdr:colOff>
      <xdr:row>54</xdr:row>
      <xdr:rowOff>182879</xdr:rowOff>
    </xdr:to>
    <xdr:pic>
      <xdr:nvPicPr>
        <xdr:cNvPr id="5" name="Imagen 4">
          <a:extLst>
            <a:ext uri="{FF2B5EF4-FFF2-40B4-BE49-F238E27FC236}">
              <a16:creationId xmlns:a16="http://schemas.microsoft.com/office/drawing/2014/main" id="{3196B020-6429-4E8F-A13F-128BDD8E736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118610" y="8865870"/>
          <a:ext cx="3617595" cy="2205989"/>
        </a:xfrm>
        <a:prstGeom prst="rect">
          <a:avLst/>
        </a:prstGeom>
      </xdr:spPr>
    </xdr:pic>
    <xdr:clientData/>
  </xdr:twoCellAnchor>
  <xdr:twoCellAnchor editAs="oneCell">
    <xdr:from>
      <xdr:col>7</xdr:col>
      <xdr:colOff>161925</xdr:colOff>
      <xdr:row>59</xdr:row>
      <xdr:rowOff>47625</xdr:rowOff>
    </xdr:from>
    <xdr:to>
      <xdr:col>11</xdr:col>
      <xdr:colOff>247650</xdr:colOff>
      <xdr:row>71</xdr:row>
      <xdr:rowOff>9525</xdr:rowOff>
    </xdr:to>
    <xdr:pic>
      <xdr:nvPicPr>
        <xdr:cNvPr id="6" name="Imagen 5">
          <a:extLst>
            <a:ext uri="{FF2B5EF4-FFF2-40B4-BE49-F238E27FC236}">
              <a16:creationId xmlns:a16="http://schemas.microsoft.com/office/drawing/2014/main" id="{6A9EEB41-4D8A-464E-ACB5-6223B68F076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109085" y="12155805"/>
          <a:ext cx="3674745" cy="2156460"/>
        </a:xfrm>
        <a:prstGeom prst="rect">
          <a:avLst/>
        </a:prstGeom>
      </xdr:spPr>
    </xdr:pic>
    <xdr:clientData/>
  </xdr:twoCellAnchor>
  <xdr:twoCellAnchor editAs="oneCell">
    <xdr:from>
      <xdr:col>7</xdr:col>
      <xdr:colOff>171450</xdr:colOff>
      <xdr:row>9</xdr:row>
      <xdr:rowOff>190500</xdr:rowOff>
    </xdr:from>
    <xdr:to>
      <xdr:col>11</xdr:col>
      <xdr:colOff>228600</xdr:colOff>
      <xdr:row>22</xdr:row>
      <xdr:rowOff>28574</xdr:rowOff>
    </xdr:to>
    <xdr:pic>
      <xdr:nvPicPr>
        <xdr:cNvPr id="7" name="Imagen 6">
          <a:extLst>
            <a:ext uri="{FF2B5EF4-FFF2-40B4-BE49-F238E27FC236}">
              <a16:creationId xmlns:a16="http://schemas.microsoft.com/office/drawing/2014/main" id="{F0309C6C-182A-42A4-98CC-FDAE1A60F08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118610" y="1912620"/>
          <a:ext cx="3646170" cy="2322194"/>
        </a:xfrm>
        <a:prstGeom prst="rect">
          <a:avLst/>
        </a:prstGeom>
      </xdr:spPr>
    </xdr:pic>
    <xdr:clientData/>
  </xdr:twoCellAnchor>
  <xdr:twoCellAnchor editAs="oneCell">
    <xdr:from>
      <xdr:col>1</xdr:col>
      <xdr:colOff>190500</xdr:colOff>
      <xdr:row>9</xdr:row>
      <xdr:rowOff>190500</xdr:rowOff>
    </xdr:from>
    <xdr:to>
      <xdr:col>6</xdr:col>
      <xdr:colOff>476250</xdr:colOff>
      <xdr:row>22</xdr:row>
      <xdr:rowOff>19050</xdr:rowOff>
    </xdr:to>
    <xdr:pic>
      <xdr:nvPicPr>
        <xdr:cNvPr id="8" name="Imagen 7">
          <a:extLst>
            <a:ext uri="{FF2B5EF4-FFF2-40B4-BE49-F238E27FC236}">
              <a16:creationId xmlns:a16="http://schemas.microsoft.com/office/drawing/2014/main" id="{1A180BA0-9932-4EDA-ACC9-1488A460483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41960" y="1912620"/>
          <a:ext cx="3326130" cy="2312670"/>
        </a:xfrm>
        <a:prstGeom prst="rect">
          <a:avLst/>
        </a:prstGeom>
      </xdr:spPr>
    </xdr:pic>
    <xdr:clientData/>
  </xdr:twoCellAnchor>
  <xdr:twoCellAnchor editAs="oneCell">
    <xdr:from>
      <xdr:col>1</xdr:col>
      <xdr:colOff>180975</xdr:colOff>
      <xdr:row>43</xdr:row>
      <xdr:rowOff>9525</xdr:rowOff>
    </xdr:from>
    <xdr:to>
      <xdr:col>6</xdr:col>
      <xdr:colOff>476250</xdr:colOff>
      <xdr:row>55</xdr:row>
      <xdr:rowOff>9525</xdr:rowOff>
    </xdr:to>
    <xdr:pic>
      <xdr:nvPicPr>
        <xdr:cNvPr id="9" name="Imagen 8">
          <a:extLst>
            <a:ext uri="{FF2B5EF4-FFF2-40B4-BE49-F238E27FC236}">
              <a16:creationId xmlns:a16="http://schemas.microsoft.com/office/drawing/2014/main" id="{2F2A71ED-4AF6-4D2B-97CE-59015DFE15D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32435" y="8886825"/>
          <a:ext cx="3335655" cy="2194560"/>
        </a:xfrm>
        <a:prstGeom prst="rect">
          <a:avLst/>
        </a:prstGeom>
      </xdr:spPr>
    </xdr:pic>
    <xdr:clientData/>
  </xdr:twoCellAnchor>
  <xdr:twoCellAnchor editAs="oneCell">
    <xdr:from>
      <xdr:col>7</xdr:col>
      <xdr:colOff>133350</xdr:colOff>
      <xdr:row>26</xdr:row>
      <xdr:rowOff>0</xdr:rowOff>
    </xdr:from>
    <xdr:to>
      <xdr:col>11</xdr:col>
      <xdr:colOff>247650</xdr:colOff>
      <xdr:row>38</xdr:row>
      <xdr:rowOff>28575</xdr:rowOff>
    </xdr:to>
    <xdr:pic>
      <xdr:nvPicPr>
        <xdr:cNvPr id="10" name="Imagen 9">
          <a:extLst>
            <a:ext uri="{FF2B5EF4-FFF2-40B4-BE49-F238E27FC236}">
              <a16:creationId xmlns:a16="http://schemas.microsoft.com/office/drawing/2014/main" id="{C285A1A1-7CB0-4C18-B743-3FEBC152DEE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080510" y="5265420"/>
          <a:ext cx="3703320" cy="2223135"/>
        </a:xfrm>
        <a:prstGeom prst="rect">
          <a:avLst/>
        </a:prstGeom>
      </xdr:spPr>
    </xdr:pic>
    <xdr:clientData/>
  </xdr:twoCellAnchor>
  <xdr:twoCellAnchor editAs="oneCell">
    <xdr:from>
      <xdr:col>1</xdr:col>
      <xdr:colOff>152400</xdr:colOff>
      <xdr:row>26</xdr:row>
      <xdr:rowOff>0</xdr:rowOff>
    </xdr:from>
    <xdr:to>
      <xdr:col>6</xdr:col>
      <xdr:colOff>457200</xdr:colOff>
      <xdr:row>38</xdr:row>
      <xdr:rowOff>19050</xdr:rowOff>
    </xdr:to>
    <xdr:pic>
      <xdr:nvPicPr>
        <xdr:cNvPr id="11" name="Imagen 10">
          <a:extLst>
            <a:ext uri="{FF2B5EF4-FFF2-40B4-BE49-F238E27FC236}">
              <a16:creationId xmlns:a16="http://schemas.microsoft.com/office/drawing/2014/main" id="{26F6AF87-E63B-4629-8C02-94B0C9F8BAE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03860" y="5265420"/>
          <a:ext cx="3345180" cy="2213610"/>
        </a:xfrm>
        <a:prstGeom prst="rect">
          <a:avLst/>
        </a:prstGeom>
      </xdr:spPr>
    </xdr:pic>
    <xdr:clientData/>
  </xdr:twoCellAnchor>
  <xdr:twoCellAnchor editAs="oneCell">
    <xdr:from>
      <xdr:col>1</xdr:col>
      <xdr:colOff>150019</xdr:colOff>
      <xdr:row>90</xdr:row>
      <xdr:rowOff>180975</xdr:rowOff>
    </xdr:from>
    <xdr:to>
      <xdr:col>6</xdr:col>
      <xdr:colOff>485774</xdr:colOff>
      <xdr:row>103</xdr:row>
      <xdr:rowOff>19050</xdr:rowOff>
    </xdr:to>
    <xdr:pic>
      <xdr:nvPicPr>
        <xdr:cNvPr id="12" name="Imagen 11">
          <a:extLst>
            <a:ext uri="{FF2B5EF4-FFF2-40B4-BE49-F238E27FC236}">
              <a16:creationId xmlns:a16="http://schemas.microsoft.com/office/drawing/2014/main" id="{FDC424A9-C7BE-41BB-9595-CA4141AD4A9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01479" y="18964275"/>
          <a:ext cx="3376135" cy="2215515"/>
        </a:xfrm>
        <a:prstGeom prst="rect">
          <a:avLst/>
        </a:prstGeom>
      </xdr:spPr>
    </xdr:pic>
    <xdr:clientData/>
  </xdr:twoCellAnchor>
  <xdr:twoCellAnchor editAs="oneCell">
    <xdr:from>
      <xdr:col>7</xdr:col>
      <xdr:colOff>180974</xdr:colOff>
      <xdr:row>90</xdr:row>
      <xdr:rowOff>180976</xdr:rowOff>
    </xdr:from>
    <xdr:to>
      <xdr:col>11</xdr:col>
      <xdr:colOff>285749</xdr:colOff>
      <xdr:row>102</xdr:row>
      <xdr:rowOff>180976</xdr:rowOff>
    </xdr:to>
    <xdr:pic>
      <xdr:nvPicPr>
        <xdr:cNvPr id="13" name="Imagen 12">
          <a:extLst>
            <a:ext uri="{FF2B5EF4-FFF2-40B4-BE49-F238E27FC236}">
              <a16:creationId xmlns:a16="http://schemas.microsoft.com/office/drawing/2014/main" id="{957D0A38-32C4-418A-B937-214D2F95B8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128134" y="18964276"/>
          <a:ext cx="3693795" cy="2194560"/>
        </a:xfrm>
        <a:prstGeom prst="rect">
          <a:avLst/>
        </a:prstGeom>
      </xdr:spPr>
    </xdr:pic>
    <xdr:clientData/>
  </xdr:twoCellAnchor>
  <xdr:twoCellAnchor editAs="oneCell">
    <xdr:from>
      <xdr:col>7</xdr:col>
      <xdr:colOff>200025</xdr:colOff>
      <xdr:row>76</xdr:row>
      <xdr:rowOff>9525</xdr:rowOff>
    </xdr:from>
    <xdr:to>
      <xdr:col>11</xdr:col>
      <xdr:colOff>190500</xdr:colOff>
      <xdr:row>88</xdr:row>
      <xdr:rowOff>9525</xdr:rowOff>
    </xdr:to>
    <xdr:pic>
      <xdr:nvPicPr>
        <xdr:cNvPr id="14" name="Imagen 13">
          <a:extLst>
            <a:ext uri="{FF2B5EF4-FFF2-40B4-BE49-F238E27FC236}">
              <a16:creationId xmlns:a16="http://schemas.microsoft.com/office/drawing/2014/main" id="{4CCB2E16-D0FB-4715-B787-009B333C4182}"/>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4147185" y="15775305"/>
          <a:ext cx="3579495" cy="2209800"/>
        </a:xfrm>
        <a:prstGeom prst="rect">
          <a:avLst/>
        </a:prstGeom>
      </xdr:spPr>
    </xdr:pic>
    <xdr:clientData/>
  </xdr:twoCellAnchor>
  <xdr:twoCellAnchor editAs="oneCell">
    <xdr:from>
      <xdr:col>1</xdr:col>
      <xdr:colOff>171450</xdr:colOff>
      <xdr:row>76</xdr:row>
      <xdr:rowOff>28576</xdr:rowOff>
    </xdr:from>
    <xdr:to>
      <xdr:col>6</xdr:col>
      <xdr:colOff>457200</xdr:colOff>
      <xdr:row>88</xdr:row>
      <xdr:rowOff>47625</xdr:rowOff>
    </xdr:to>
    <xdr:pic>
      <xdr:nvPicPr>
        <xdr:cNvPr id="15" name="Imagen 14">
          <a:extLst>
            <a:ext uri="{FF2B5EF4-FFF2-40B4-BE49-F238E27FC236}">
              <a16:creationId xmlns:a16="http://schemas.microsoft.com/office/drawing/2014/main" id="{E87A4681-1B7B-4DEE-8D63-57355AC48CF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422910" y="15794356"/>
          <a:ext cx="3326130" cy="2228849"/>
        </a:xfrm>
        <a:prstGeom prst="rect">
          <a:avLst/>
        </a:prstGeom>
      </xdr:spPr>
    </xdr:pic>
    <xdr:clientData/>
  </xdr:twoCellAnchor>
  <xdr:twoCellAnchor editAs="oneCell">
    <xdr:from>
      <xdr:col>1</xdr:col>
      <xdr:colOff>142875</xdr:colOff>
      <xdr:row>107</xdr:row>
      <xdr:rowOff>152399</xdr:rowOff>
    </xdr:from>
    <xdr:to>
      <xdr:col>6</xdr:col>
      <xdr:colOff>485775</xdr:colOff>
      <xdr:row>120</xdr:row>
      <xdr:rowOff>9524</xdr:rowOff>
    </xdr:to>
    <xdr:pic>
      <xdr:nvPicPr>
        <xdr:cNvPr id="16" name="Imagen 15">
          <a:extLst>
            <a:ext uri="{FF2B5EF4-FFF2-40B4-BE49-F238E27FC236}">
              <a16:creationId xmlns:a16="http://schemas.microsoft.com/office/drawing/2014/main" id="{D0E54091-F187-4292-8EDA-95081E781B4A}"/>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94335" y="22448519"/>
          <a:ext cx="3383280" cy="2234565"/>
        </a:xfrm>
        <a:prstGeom prst="rect">
          <a:avLst/>
        </a:prstGeom>
        <a:noFill/>
        <a:ln>
          <a:noFill/>
        </a:ln>
      </xdr:spPr>
    </xdr:pic>
    <xdr:clientData/>
  </xdr:twoCellAnchor>
  <xdr:twoCellAnchor editAs="oneCell">
    <xdr:from>
      <xdr:col>7</xdr:col>
      <xdr:colOff>171450</xdr:colOff>
      <xdr:row>108</xdr:row>
      <xdr:rowOff>0</xdr:rowOff>
    </xdr:from>
    <xdr:to>
      <xdr:col>11</xdr:col>
      <xdr:colOff>219075</xdr:colOff>
      <xdr:row>119</xdr:row>
      <xdr:rowOff>171450</xdr:rowOff>
    </xdr:to>
    <xdr:pic>
      <xdr:nvPicPr>
        <xdr:cNvPr id="17" name="Imagen 16">
          <a:extLst>
            <a:ext uri="{FF2B5EF4-FFF2-40B4-BE49-F238E27FC236}">
              <a16:creationId xmlns:a16="http://schemas.microsoft.com/office/drawing/2014/main" id="{AC81E3CE-58D3-4108-A507-6DFC7174E6EB}"/>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118610" y="22479000"/>
          <a:ext cx="3636645" cy="2183130"/>
        </a:xfrm>
        <a:prstGeom prst="rect">
          <a:avLst/>
        </a:prstGeom>
      </xdr:spPr>
    </xdr:pic>
    <xdr:clientData/>
  </xdr:twoCellAnchor>
  <xdr:twoCellAnchor editAs="oneCell">
    <xdr:from>
      <xdr:col>1</xdr:col>
      <xdr:colOff>228599</xdr:colOff>
      <xdr:row>123</xdr:row>
      <xdr:rowOff>0</xdr:rowOff>
    </xdr:from>
    <xdr:to>
      <xdr:col>6</xdr:col>
      <xdr:colOff>466724</xdr:colOff>
      <xdr:row>135</xdr:row>
      <xdr:rowOff>19050</xdr:rowOff>
    </xdr:to>
    <xdr:pic>
      <xdr:nvPicPr>
        <xdr:cNvPr id="18" name="Imagen 17">
          <a:extLst>
            <a:ext uri="{FF2B5EF4-FFF2-40B4-BE49-F238E27FC236}">
              <a16:creationId xmlns:a16="http://schemas.microsoft.com/office/drawing/2014/main" id="{DFA698F3-9FDD-4DA1-97C4-4DB2147ECFA1}"/>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480059" y="25664160"/>
          <a:ext cx="3278505" cy="2213610"/>
        </a:xfrm>
        <a:prstGeom prst="rect">
          <a:avLst/>
        </a:prstGeom>
      </xdr:spPr>
    </xdr:pic>
    <xdr:clientData/>
  </xdr:twoCellAnchor>
  <xdr:twoCellAnchor editAs="oneCell">
    <xdr:from>
      <xdr:col>7</xdr:col>
      <xdr:colOff>211930</xdr:colOff>
      <xdr:row>123</xdr:row>
      <xdr:rowOff>9525</xdr:rowOff>
    </xdr:from>
    <xdr:to>
      <xdr:col>11</xdr:col>
      <xdr:colOff>228600</xdr:colOff>
      <xdr:row>135</xdr:row>
      <xdr:rowOff>28575</xdr:rowOff>
    </xdr:to>
    <xdr:pic>
      <xdr:nvPicPr>
        <xdr:cNvPr id="19" name="Imagen 18">
          <a:extLst>
            <a:ext uri="{FF2B5EF4-FFF2-40B4-BE49-F238E27FC236}">
              <a16:creationId xmlns:a16="http://schemas.microsoft.com/office/drawing/2014/main" id="{A862AF7D-5F69-4919-BB5B-493479F94C7F}"/>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4159090" y="25673685"/>
          <a:ext cx="3605690" cy="22136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82A4CFA-0BA3-4CD8-8A7D-CB09FEA3F87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C6CEE0A-B5F5-4AA5-BA5C-61746EBDB3E8}"/>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91109</xdr:colOff>
      <xdr:row>8</xdr:row>
      <xdr:rowOff>41413</xdr:rowOff>
    </xdr:from>
    <xdr:to>
      <xdr:col>6</xdr:col>
      <xdr:colOff>502920</xdr:colOff>
      <xdr:row>21</xdr:row>
      <xdr:rowOff>71230</xdr:rowOff>
    </xdr:to>
    <xdr:pic>
      <xdr:nvPicPr>
        <xdr:cNvPr id="4" name="Imagen 3">
          <a:extLst>
            <a:ext uri="{FF2B5EF4-FFF2-40B4-BE49-F238E27FC236}">
              <a16:creationId xmlns:a16="http://schemas.microsoft.com/office/drawing/2014/main" id="{AE5CEE3A-063D-473F-8760-60A03C6C3C93}"/>
            </a:ext>
          </a:extLst>
        </xdr:cNvPr>
        <xdr:cNvPicPr>
          <a:picLocks noChangeAspect="1"/>
        </xdr:cNvPicPr>
      </xdr:nvPicPr>
      <xdr:blipFill>
        <a:blip xmlns:r="http://schemas.openxmlformats.org/officeDocument/2006/relationships" r:embed="rId3"/>
        <a:stretch>
          <a:fillRect/>
        </a:stretch>
      </xdr:blipFill>
      <xdr:spPr>
        <a:xfrm>
          <a:off x="342569" y="1527313"/>
          <a:ext cx="3452191" cy="2422497"/>
        </a:xfrm>
        <a:prstGeom prst="rect">
          <a:avLst/>
        </a:prstGeom>
      </xdr:spPr>
    </xdr:pic>
    <xdr:clientData/>
  </xdr:twoCellAnchor>
  <xdr:twoCellAnchor editAs="oneCell">
    <xdr:from>
      <xdr:col>7</xdr:col>
      <xdr:colOff>447261</xdr:colOff>
      <xdr:row>8</xdr:row>
      <xdr:rowOff>74543</xdr:rowOff>
    </xdr:from>
    <xdr:to>
      <xdr:col>11</xdr:col>
      <xdr:colOff>312420</xdr:colOff>
      <xdr:row>21</xdr:row>
      <xdr:rowOff>110075</xdr:rowOff>
    </xdr:to>
    <xdr:pic>
      <xdr:nvPicPr>
        <xdr:cNvPr id="5" name="Imagen 4">
          <a:extLst>
            <a:ext uri="{FF2B5EF4-FFF2-40B4-BE49-F238E27FC236}">
              <a16:creationId xmlns:a16="http://schemas.microsoft.com/office/drawing/2014/main" id="{78E892FE-0013-4151-967C-1410334B165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94421" y="1560443"/>
          <a:ext cx="3454179" cy="2428212"/>
        </a:xfrm>
        <a:prstGeom prst="rect">
          <a:avLst/>
        </a:prstGeom>
      </xdr:spPr>
    </xdr:pic>
    <xdr:clientData/>
  </xdr:twoCellAnchor>
  <xdr:twoCellAnchor editAs="oneCell">
    <xdr:from>
      <xdr:col>1</xdr:col>
      <xdr:colOff>107674</xdr:colOff>
      <xdr:row>24</xdr:row>
      <xdr:rowOff>74544</xdr:rowOff>
    </xdr:from>
    <xdr:to>
      <xdr:col>6</xdr:col>
      <xdr:colOff>519485</xdr:colOff>
      <xdr:row>37</xdr:row>
      <xdr:rowOff>111981</xdr:rowOff>
    </xdr:to>
    <xdr:pic>
      <xdr:nvPicPr>
        <xdr:cNvPr id="6" name="Imagen 5">
          <a:extLst>
            <a:ext uri="{FF2B5EF4-FFF2-40B4-BE49-F238E27FC236}">
              <a16:creationId xmlns:a16="http://schemas.microsoft.com/office/drawing/2014/main" id="{4B014C99-0862-41BB-98AE-B1DD52AE9E1A}"/>
            </a:ext>
          </a:extLst>
        </xdr:cNvPr>
        <xdr:cNvPicPr>
          <a:picLocks noChangeAspect="1"/>
        </xdr:cNvPicPr>
      </xdr:nvPicPr>
      <xdr:blipFill>
        <a:blip xmlns:r="http://schemas.openxmlformats.org/officeDocument/2006/relationships" r:embed="rId5"/>
        <a:stretch>
          <a:fillRect/>
        </a:stretch>
      </xdr:blipFill>
      <xdr:spPr>
        <a:xfrm>
          <a:off x="359134" y="4684644"/>
          <a:ext cx="3452191" cy="2430117"/>
        </a:xfrm>
        <a:prstGeom prst="rect">
          <a:avLst/>
        </a:prstGeom>
      </xdr:spPr>
    </xdr:pic>
    <xdr:clientData/>
  </xdr:twoCellAnchor>
  <xdr:twoCellAnchor editAs="oneCell">
    <xdr:from>
      <xdr:col>7</xdr:col>
      <xdr:colOff>405847</xdr:colOff>
      <xdr:row>24</xdr:row>
      <xdr:rowOff>49696</xdr:rowOff>
    </xdr:from>
    <xdr:to>
      <xdr:col>11</xdr:col>
      <xdr:colOff>263386</xdr:colOff>
      <xdr:row>37</xdr:row>
      <xdr:rowOff>79513</xdr:rowOff>
    </xdr:to>
    <xdr:pic>
      <xdr:nvPicPr>
        <xdr:cNvPr id="7" name="Imagen 6">
          <a:extLst>
            <a:ext uri="{FF2B5EF4-FFF2-40B4-BE49-F238E27FC236}">
              <a16:creationId xmlns:a16="http://schemas.microsoft.com/office/drawing/2014/main" id="{83DF5278-54AE-4AF7-A984-D8349D24128C}"/>
            </a:ext>
          </a:extLst>
        </xdr:cNvPr>
        <xdr:cNvPicPr>
          <a:picLocks noChangeAspect="1"/>
        </xdr:cNvPicPr>
      </xdr:nvPicPr>
      <xdr:blipFill>
        <a:blip xmlns:r="http://schemas.openxmlformats.org/officeDocument/2006/relationships" r:embed="rId6"/>
        <a:stretch>
          <a:fillRect/>
        </a:stretch>
      </xdr:blipFill>
      <xdr:spPr>
        <a:xfrm>
          <a:off x="4353007" y="4659796"/>
          <a:ext cx="3446559" cy="2422497"/>
        </a:xfrm>
        <a:prstGeom prst="rect">
          <a:avLst/>
        </a:prstGeom>
      </xdr:spPr>
    </xdr:pic>
    <xdr:clientData/>
  </xdr:twoCellAnchor>
  <xdr:twoCellAnchor editAs="oneCell">
    <xdr:from>
      <xdr:col>1</xdr:col>
      <xdr:colOff>173935</xdr:colOff>
      <xdr:row>40</xdr:row>
      <xdr:rowOff>57978</xdr:rowOff>
    </xdr:from>
    <xdr:to>
      <xdr:col>6</xdr:col>
      <xdr:colOff>578126</xdr:colOff>
      <xdr:row>53</xdr:row>
      <xdr:rowOff>87795</xdr:rowOff>
    </xdr:to>
    <xdr:pic>
      <xdr:nvPicPr>
        <xdr:cNvPr id="8" name="Imagen 7">
          <a:extLst>
            <a:ext uri="{FF2B5EF4-FFF2-40B4-BE49-F238E27FC236}">
              <a16:creationId xmlns:a16="http://schemas.microsoft.com/office/drawing/2014/main" id="{A67C3F0B-5F40-4448-85A9-5F51140172F6}"/>
            </a:ext>
          </a:extLst>
        </xdr:cNvPr>
        <xdr:cNvPicPr>
          <a:picLocks noChangeAspect="1"/>
        </xdr:cNvPicPr>
      </xdr:nvPicPr>
      <xdr:blipFill>
        <a:blip xmlns:r="http://schemas.openxmlformats.org/officeDocument/2006/relationships" r:embed="rId7"/>
        <a:stretch>
          <a:fillRect/>
        </a:stretch>
      </xdr:blipFill>
      <xdr:spPr>
        <a:xfrm>
          <a:off x="425395" y="7792278"/>
          <a:ext cx="3444571" cy="2422497"/>
        </a:xfrm>
        <a:prstGeom prst="rect">
          <a:avLst/>
        </a:prstGeom>
      </xdr:spPr>
    </xdr:pic>
    <xdr:clientData/>
  </xdr:twoCellAnchor>
  <xdr:twoCellAnchor editAs="oneCell">
    <xdr:from>
      <xdr:col>7</xdr:col>
      <xdr:colOff>472108</xdr:colOff>
      <xdr:row>40</xdr:row>
      <xdr:rowOff>82826</xdr:rowOff>
    </xdr:from>
    <xdr:to>
      <xdr:col>11</xdr:col>
      <xdr:colOff>337267</xdr:colOff>
      <xdr:row>53</xdr:row>
      <xdr:rowOff>120263</xdr:rowOff>
    </xdr:to>
    <xdr:pic>
      <xdr:nvPicPr>
        <xdr:cNvPr id="9" name="Imagen 8">
          <a:extLst>
            <a:ext uri="{FF2B5EF4-FFF2-40B4-BE49-F238E27FC236}">
              <a16:creationId xmlns:a16="http://schemas.microsoft.com/office/drawing/2014/main" id="{827AE383-B9DE-4FF3-ACC5-42EBCD47E2FE}"/>
            </a:ext>
          </a:extLst>
        </xdr:cNvPr>
        <xdr:cNvPicPr>
          <a:picLocks noChangeAspect="1"/>
        </xdr:cNvPicPr>
      </xdr:nvPicPr>
      <xdr:blipFill>
        <a:blip xmlns:r="http://schemas.openxmlformats.org/officeDocument/2006/relationships" r:embed="rId8"/>
        <a:stretch>
          <a:fillRect/>
        </a:stretch>
      </xdr:blipFill>
      <xdr:spPr>
        <a:xfrm>
          <a:off x="4419268" y="7817126"/>
          <a:ext cx="3454179" cy="2430117"/>
        </a:xfrm>
        <a:prstGeom prst="rect">
          <a:avLst/>
        </a:prstGeom>
      </xdr:spPr>
    </xdr:pic>
    <xdr:clientData/>
  </xdr:twoCellAnchor>
  <xdr:twoCellAnchor editAs="oneCell">
    <xdr:from>
      <xdr:col>1</xdr:col>
      <xdr:colOff>115957</xdr:colOff>
      <xdr:row>56</xdr:row>
      <xdr:rowOff>74544</xdr:rowOff>
    </xdr:from>
    <xdr:to>
      <xdr:col>6</xdr:col>
      <xdr:colOff>520148</xdr:colOff>
      <xdr:row>69</xdr:row>
      <xdr:rowOff>112644</xdr:rowOff>
    </xdr:to>
    <xdr:pic>
      <xdr:nvPicPr>
        <xdr:cNvPr id="10" name="Imagen 9">
          <a:extLst>
            <a:ext uri="{FF2B5EF4-FFF2-40B4-BE49-F238E27FC236}">
              <a16:creationId xmlns:a16="http://schemas.microsoft.com/office/drawing/2014/main" id="{1C3D96E3-0605-45E7-99AE-14B9FE4AAD40}"/>
            </a:ext>
          </a:extLst>
        </xdr:cNvPr>
        <xdr:cNvPicPr>
          <a:picLocks noChangeAspect="1"/>
        </xdr:cNvPicPr>
      </xdr:nvPicPr>
      <xdr:blipFill>
        <a:blip xmlns:r="http://schemas.openxmlformats.org/officeDocument/2006/relationships" r:embed="rId9"/>
        <a:stretch>
          <a:fillRect/>
        </a:stretch>
      </xdr:blipFill>
      <xdr:spPr>
        <a:xfrm>
          <a:off x="367417" y="10986384"/>
          <a:ext cx="3444571" cy="2415540"/>
        </a:xfrm>
        <a:prstGeom prst="rect">
          <a:avLst/>
        </a:prstGeom>
      </xdr:spPr>
    </xdr:pic>
    <xdr:clientData/>
  </xdr:twoCellAnchor>
  <xdr:twoCellAnchor editAs="oneCell">
    <xdr:from>
      <xdr:col>7</xdr:col>
      <xdr:colOff>579783</xdr:colOff>
      <xdr:row>56</xdr:row>
      <xdr:rowOff>74543</xdr:rowOff>
    </xdr:from>
    <xdr:to>
      <xdr:col>11</xdr:col>
      <xdr:colOff>376362</xdr:colOff>
      <xdr:row>69</xdr:row>
      <xdr:rowOff>66923</xdr:rowOff>
    </xdr:to>
    <xdr:pic>
      <xdr:nvPicPr>
        <xdr:cNvPr id="11" name="Imagen 10">
          <a:extLst>
            <a:ext uri="{FF2B5EF4-FFF2-40B4-BE49-F238E27FC236}">
              <a16:creationId xmlns:a16="http://schemas.microsoft.com/office/drawing/2014/main" id="{0F61BCF2-2FEC-4ED0-B86A-E4AD4729F69C}"/>
            </a:ext>
          </a:extLst>
        </xdr:cNvPr>
        <xdr:cNvPicPr>
          <a:picLocks noChangeAspect="1"/>
        </xdr:cNvPicPr>
      </xdr:nvPicPr>
      <xdr:blipFill>
        <a:blip xmlns:r="http://schemas.openxmlformats.org/officeDocument/2006/relationships" r:embed="rId10"/>
        <a:stretch>
          <a:fillRect/>
        </a:stretch>
      </xdr:blipFill>
      <xdr:spPr>
        <a:xfrm>
          <a:off x="4526943" y="10986383"/>
          <a:ext cx="3385599" cy="2369820"/>
        </a:xfrm>
        <a:prstGeom prst="rect">
          <a:avLst/>
        </a:prstGeom>
      </xdr:spPr>
    </xdr:pic>
    <xdr:clientData/>
  </xdr:twoCellAnchor>
  <xdr:twoCellAnchor editAs="oneCell">
    <xdr:from>
      <xdr:col>1</xdr:col>
      <xdr:colOff>33129</xdr:colOff>
      <xdr:row>74</xdr:row>
      <xdr:rowOff>41413</xdr:rowOff>
    </xdr:from>
    <xdr:to>
      <xdr:col>6</xdr:col>
      <xdr:colOff>594520</xdr:colOff>
      <xdr:row>84</xdr:row>
      <xdr:rowOff>116413</xdr:rowOff>
    </xdr:to>
    <xdr:pic>
      <xdr:nvPicPr>
        <xdr:cNvPr id="12" name="Imagen 11">
          <a:extLst>
            <a:ext uri="{FF2B5EF4-FFF2-40B4-BE49-F238E27FC236}">
              <a16:creationId xmlns:a16="http://schemas.microsoft.com/office/drawing/2014/main" id="{2D3ADBA4-30EA-4C44-8248-FF6ED6096176}"/>
            </a:ext>
          </a:extLst>
        </xdr:cNvPr>
        <xdr:cNvPicPr>
          <a:picLocks noChangeAspect="1"/>
        </xdr:cNvPicPr>
      </xdr:nvPicPr>
      <xdr:blipFill>
        <a:blip xmlns:r="http://schemas.openxmlformats.org/officeDocument/2006/relationships" r:embed="rId11"/>
        <a:stretch>
          <a:fillRect/>
        </a:stretch>
      </xdr:blipFill>
      <xdr:spPr>
        <a:xfrm>
          <a:off x="284589" y="14427973"/>
          <a:ext cx="3601771" cy="1903800"/>
        </a:xfrm>
        <a:prstGeom prst="rect">
          <a:avLst/>
        </a:prstGeom>
      </xdr:spPr>
    </xdr:pic>
    <xdr:clientData/>
  </xdr:twoCellAnchor>
  <xdr:twoCellAnchor editAs="oneCell">
    <xdr:from>
      <xdr:col>7</xdr:col>
      <xdr:colOff>289891</xdr:colOff>
      <xdr:row>74</xdr:row>
      <xdr:rowOff>8283</xdr:rowOff>
    </xdr:from>
    <xdr:to>
      <xdr:col>11</xdr:col>
      <xdr:colOff>314630</xdr:colOff>
      <xdr:row>84</xdr:row>
      <xdr:rowOff>83283</xdr:rowOff>
    </xdr:to>
    <xdr:pic>
      <xdr:nvPicPr>
        <xdr:cNvPr id="13" name="Imagen 12">
          <a:extLst>
            <a:ext uri="{FF2B5EF4-FFF2-40B4-BE49-F238E27FC236}">
              <a16:creationId xmlns:a16="http://schemas.microsoft.com/office/drawing/2014/main" id="{9FD9C5FA-671B-4C60-A9A5-1D89659B1F8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237051" y="14394843"/>
          <a:ext cx="3613759" cy="1903800"/>
        </a:xfrm>
        <a:prstGeom prst="rect">
          <a:avLst/>
        </a:prstGeom>
      </xdr:spPr>
    </xdr:pic>
    <xdr:clientData/>
  </xdr:twoCellAnchor>
  <xdr:twoCellAnchor editAs="oneCell">
    <xdr:from>
      <xdr:col>1</xdr:col>
      <xdr:colOff>124239</xdr:colOff>
      <xdr:row>88</xdr:row>
      <xdr:rowOff>115956</xdr:rowOff>
    </xdr:from>
    <xdr:to>
      <xdr:col>6</xdr:col>
      <xdr:colOff>536050</xdr:colOff>
      <xdr:row>101</xdr:row>
      <xdr:rowOff>161676</xdr:rowOff>
    </xdr:to>
    <xdr:pic>
      <xdr:nvPicPr>
        <xdr:cNvPr id="14" name="Imagen 13">
          <a:extLst>
            <a:ext uri="{FF2B5EF4-FFF2-40B4-BE49-F238E27FC236}">
              <a16:creationId xmlns:a16="http://schemas.microsoft.com/office/drawing/2014/main" id="{84520C37-1D58-40E8-A4AB-5C1A779BEF7F}"/>
            </a:ext>
          </a:extLst>
        </xdr:cNvPr>
        <xdr:cNvPicPr>
          <a:picLocks noChangeAspect="1"/>
        </xdr:cNvPicPr>
      </xdr:nvPicPr>
      <xdr:blipFill>
        <a:blip xmlns:r="http://schemas.openxmlformats.org/officeDocument/2006/relationships" r:embed="rId13"/>
        <a:stretch>
          <a:fillRect/>
        </a:stretch>
      </xdr:blipFill>
      <xdr:spPr>
        <a:xfrm>
          <a:off x="375699" y="17443836"/>
          <a:ext cx="3452191" cy="2423160"/>
        </a:xfrm>
        <a:prstGeom prst="rect">
          <a:avLst/>
        </a:prstGeom>
      </xdr:spPr>
    </xdr:pic>
    <xdr:clientData/>
  </xdr:twoCellAnchor>
  <xdr:twoCellAnchor editAs="oneCell">
    <xdr:from>
      <xdr:col>7</xdr:col>
      <xdr:colOff>455543</xdr:colOff>
      <xdr:row>88</xdr:row>
      <xdr:rowOff>74543</xdr:rowOff>
    </xdr:from>
    <xdr:to>
      <xdr:col>11</xdr:col>
      <xdr:colOff>320702</xdr:colOff>
      <xdr:row>101</xdr:row>
      <xdr:rowOff>120263</xdr:rowOff>
    </xdr:to>
    <xdr:pic>
      <xdr:nvPicPr>
        <xdr:cNvPr id="15" name="Imagen 14">
          <a:extLst>
            <a:ext uri="{FF2B5EF4-FFF2-40B4-BE49-F238E27FC236}">
              <a16:creationId xmlns:a16="http://schemas.microsoft.com/office/drawing/2014/main" id="{70939BC9-F7DB-4863-BCF8-94ADB30A286C}"/>
            </a:ext>
          </a:extLst>
        </xdr:cNvPr>
        <xdr:cNvPicPr>
          <a:picLocks noChangeAspect="1"/>
        </xdr:cNvPicPr>
      </xdr:nvPicPr>
      <xdr:blipFill>
        <a:blip xmlns:r="http://schemas.openxmlformats.org/officeDocument/2006/relationships" r:embed="rId14"/>
        <a:stretch>
          <a:fillRect/>
        </a:stretch>
      </xdr:blipFill>
      <xdr:spPr>
        <a:xfrm>
          <a:off x="4402703" y="17402423"/>
          <a:ext cx="3454179" cy="2423160"/>
        </a:xfrm>
        <a:prstGeom prst="rect">
          <a:avLst/>
        </a:prstGeom>
      </xdr:spPr>
    </xdr:pic>
    <xdr:clientData/>
  </xdr:twoCellAnchor>
  <xdr:twoCellAnchor editAs="oneCell">
    <xdr:from>
      <xdr:col>1</xdr:col>
      <xdr:colOff>107674</xdr:colOff>
      <xdr:row>104</xdr:row>
      <xdr:rowOff>82826</xdr:rowOff>
    </xdr:from>
    <xdr:to>
      <xdr:col>6</xdr:col>
      <xdr:colOff>519485</xdr:colOff>
      <xdr:row>117</xdr:row>
      <xdr:rowOff>126641</xdr:rowOff>
    </xdr:to>
    <xdr:pic>
      <xdr:nvPicPr>
        <xdr:cNvPr id="16" name="Imagen 15">
          <a:extLst>
            <a:ext uri="{FF2B5EF4-FFF2-40B4-BE49-F238E27FC236}">
              <a16:creationId xmlns:a16="http://schemas.microsoft.com/office/drawing/2014/main" id="{672A184A-3E48-4E33-8631-467F052A109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59134" y="20717786"/>
          <a:ext cx="3452191" cy="2421255"/>
        </a:xfrm>
        <a:prstGeom prst="rect">
          <a:avLst/>
        </a:prstGeom>
      </xdr:spPr>
    </xdr:pic>
    <xdr:clientData/>
  </xdr:twoCellAnchor>
  <xdr:twoCellAnchor editAs="oneCell">
    <xdr:from>
      <xdr:col>7</xdr:col>
      <xdr:colOff>554935</xdr:colOff>
      <xdr:row>104</xdr:row>
      <xdr:rowOff>107673</xdr:rowOff>
    </xdr:from>
    <xdr:to>
      <xdr:col>11</xdr:col>
      <xdr:colOff>351514</xdr:colOff>
      <xdr:row>117</xdr:row>
      <xdr:rowOff>100053</xdr:rowOff>
    </xdr:to>
    <xdr:pic>
      <xdr:nvPicPr>
        <xdr:cNvPr id="17" name="Imagen 16">
          <a:extLst>
            <a:ext uri="{FF2B5EF4-FFF2-40B4-BE49-F238E27FC236}">
              <a16:creationId xmlns:a16="http://schemas.microsoft.com/office/drawing/2014/main" id="{5A22A294-B36F-4452-9E8D-896142914524}"/>
            </a:ext>
          </a:extLst>
        </xdr:cNvPr>
        <xdr:cNvPicPr>
          <a:picLocks noChangeAspect="1"/>
        </xdr:cNvPicPr>
      </xdr:nvPicPr>
      <xdr:blipFill>
        <a:blip xmlns:r="http://schemas.openxmlformats.org/officeDocument/2006/relationships" r:embed="rId16"/>
        <a:stretch>
          <a:fillRect/>
        </a:stretch>
      </xdr:blipFill>
      <xdr:spPr>
        <a:xfrm>
          <a:off x="4502095" y="20742633"/>
          <a:ext cx="3385599" cy="2369820"/>
        </a:xfrm>
        <a:prstGeom prst="rect">
          <a:avLst/>
        </a:prstGeom>
      </xdr:spPr>
    </xdr:pic>
    <xdr:clientData/>
  </xdr:twoCellAnchor>
  <xdr:twoCellAnchor editAs="oneCell">
    <xdr:from>
      <xdr:col>7</xdr:col>
      <xdr:colOff>579782</xdr:colOff>
      <xdr:row>120</xdr:row>
      <xdr:rowOff>8282</xdr:rowOff>
    </xdr:from>
    <xdr:to>
      <xdr:col>11</xdr:col>
      <xdr:colOff>444941</xdr:colOff>
      <xdr:row>133</xdr:row>
      <xdr:rowOff>46382</xdr:rowOff>
    </xdr:to>
    <xdr:pic>
      <xdr:nvPicPr>
        <xdr:cNvPr id="18" name="Imagen 17">
          <a:extLst>
            <a:ext uri="{FF2B5EF4-FFF2-40B4-BE49-F238E27FC236}">
              <a16:creationId xmlns:a16="http://schemas.microsoft.com/office/drawing/2014/main" id="{1CD523F1-D5A8-47CA-8D24-FD71FC04F76E}"/>
            </a:ext>
          </a:extLst>
        </xdr:cNvPr>
        <xdr:cNvPicPr>
          <a:picLocks noChangeAspect="1"/>
        </xdr:cNvPicPr>
      </xdr:nvPicPr>
      <xdr:blipFill>
        <a:blip xmlns:r="http://schemas.openxmlformats.org/officeDocument/2006/relationships" r:embed="rId17"/>
        <a:stretch>
          <a:fillRect/>
        </a:stretch>
      </xdr:blipFill>
      <xdr:spPr>
        <a:xfrm>
          <a:off x="4526942" y="23752202"/>
          <a:ext cx="3454179" cy="2415540"/>
        </a:xfrm>
        <a:prstGeom prst="rect">
          <a:avLst/>
        </a:prstGeom>
      </xdr:spPr>
    </xdr:pic>
    <xdr:clientData/>
  </xdr:twoCellAnchor>
  <xdr:twoCellAnchor editAs="oneCell">
    <xdr:from>
      <xdr:col>1</xdr:col>
      <xdr:colOff>91109</xdr:colOff>
      <xdr:row>120</xdr:row>
      <xdr:rowOff>57978</xdr:rowOff>
    </xdr:from>
    <xdr:to>
      <xdr:col>6</xdr:col>
      <xdr:colOff>502920</xdr:colOff>
      <xdr:row>133</xdr:row>
      <xdr:rowOff>103698</xdr:rowOff>
    </xdr:to>
    <xdr:pic>
      <xdr:nvPicPr>
        <xdr:cNvPr id="19" name="Imagen 18">
          <a:extLst>
            <a:ext uri="{FF2B5EF4-FFF2-40B4-BE49-F238E27FC236}">
              <a16:creationId xmlns:a16="http://schemas.microsoft.com/office/drawing/2014/main" id="{9AE77357-2881-4B5A-A030-48C4BF13818C}"/>
            </a:ext>
          </a:extLst>
        </xdr:cNvPr>
        <xdr:cNvPicPr>
          <a:picLocks noChangeAspect="1"/>
        </xdr:cNvPicPr>
      </xdr:nvPicPr>
      <xdr:blipFill>
        <a:blip xmlns:r="http://schemas.openxmlformats.org/officeDocument/2006/relationships" r:embed="rId18"/>
        <a:stretch>
          <a:fillRect/>
        </a:stretch>
      </xdr:blipFill>
      <xdr:spPr>
        <a:xfrm>
          <a:off x="342569" y="23801898"/>
          <a:ext cx="3452191" cy="2423160"/>
        </a:xfrm>
        <a:prstGeom prst="rect">
          <a:avLst/>
        </a:prstGeom>
      </xdr:spPr>
    </xdr:pic>
    <xdr:clientData/>
  </xdr:twoCellAnchor>
  <xdr:twoCellAnchor editAs="oneCell">
    <xdr:from>
      <xdr:col>1</xdr:col>
      <xdr:colOff>140804</xdr:colOff>
      <xdr:row>136</xdr:row>
      <xdr:rowOff>24848</xdr:rowOff>
    </xdr:from>
    <xdr:to>
      <xdr:col>6</xdr:col>
      <xdr:colOff>552615</xdr:colOff>
      <xdr:row>149</xdr:row>
      <xdr:rowOff>62948</xdr:rowOff>
    </xdr:to>
    <xdr:pic>
      <xdr:nvPicPr>
        <xdr:cNvPr id="20" name="Imagen 19">
          <a:extLst>
            <a:ext uri="{FF2B5EF4-FFF2-40B4-BE49-F238E27FC236}">
              <a16:creationId xmlns:a16="http://schemas.microsoft.com/office/drawing/2014/main" id="{C63031E6-3D3C-4F23-9BF6-5E4BE859F5F0}"/>
            </a:ext>
          </a:extLst>
        </xdr:cNvPr>
        <xdr:cNvPicPr>
          <a:picLocks noChangeAspect="1"/>
        </xdr:cNvPicPr>
      </xdr:nvPicPr>
      <xdr:blipFill>
        <a:blip xmlns:r="http://schemas.openxmlformats.org/officeDocument/2006/relationships" r:embed="rId19"/>
        <a:stretch>
          <a:fillRect/>
        </a:stretch>
      </xdr:blipFill>
      <xdr:spPr>
        <a:xfrm>
          <a:off x="392264" y="26877728"/>
          <a:ext cx="3452191" cy="2415540"/>
        </a:xfrm>
        <a:prstGeom prst="rect">
          <a:avLst/>
        </a:prstGeom>
      </xdr:spPr>
    </xdr:pic>
    <xdr:clientData/>
  </xdr:twoCellAnchor>
  <xdr:twoCellAnchor editAs="oneCell">
    <xdr:from>
      <xdr:col>7</xdr:col>
      <xdr:colOff>546652</xdr:colOff>
      <xdr:row>135</xdr:row>
      <xdr:rowOff>223630</xdr:rowOff>
    </xdr:from>
    <xdr:to>
      <xdr:col>11</xdr:col>
      <xdr:colOff>411811</xdr:colOff>
      <xdr:row>149</xdr:row>
      <xdr:rowOff>3644</xdr:rowOff>
    </xdr:to>
    <xdr:pic>
      <xdr:nvPicPr>
        <xdr:cNvPr id="21" name="Imagen 20">
          <a:extLst>
            <a:ext uri="{FF2B5EF4-FFF2-40B4-BE49-F238E27FC236}">
              <a16:creationId xmlns:a16="http://schemas.microsoft.com/office/drawing/2014/main" id="{0E10027B-CBF8-4331-B4B8-1709C4345606}"/>
            </a:ext>
          </a:extLst>
        </xdr:cNvPr>
        <xdr:cNvPicPr>
          <a:picLocks noChangeAspect="1"/>
        </xdr:cNvPicPr>
      </xdr:nvPicPr>
      <xdr:blipFill>
        <a:blip xmlns:r="http://schemas.openxmlformats.org/officeDocument/2006/relationships" r:embed="rId20"/>
        <a:stretch>
          <a:fillRect/>
        </a:stretch>
      </xdr:blipFill>
      <xdr:spPr>
        <a:xfrm>
          <a:off x="4493812" y="26802190"/>
          <a:ext cx="3454179" cy="24317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CD518881-9ECF-45FC-BD29-F841D8FC064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C55FD177-323F-4641-BE24-0500543DD76E}"/>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533401</xdr:colOff>
      <xdr:row>25</xdr:row>
      <xdr:rowOff>66675</xdr:rowOff>
    </xdr:from>
    <xdr:to>
      <xdr:col>6</xdr:col>
      <xdr:colOff>310288</xdr:colOff>
      <xdr:row>38</xdr:row>
      <xdr:rowOff>49915</xdr:rowOff>
    </xdr:to>
    <xdr:pic>
      <xdr:nvPicPr>
        <xdr:cNvPr id="4" name="Imagen 3">
          <a:extLst>
            <a:ext uri="{FF2B5EF4-FFF2-40B4-BE49-F238E27FC236}">
              <a16:creationId xmlns:a16="http://schemas.microsoft.com/office/drawing/2014/main" id="{B4B6AB17-2FDF-453D-AEBC-23A652D0B262}"/>
            </a:ext>
          </a:extLst>
        </xdr:cNvPr>
        <xdr:cNvPicPr preferRelativeResize="0">
          <a:picLocks noChangeAspect="1"/>
        </xdr:cNvPicPr>
      </xdr:nvPicPr>
      <xdr:blipFill>
        <a:blip xmlns:r="http://schemas.openxmlformats.org/officeDocument/2006/relationships" r:embed="rId3"/>
        <a:stretch>
          <a:fillRect/>
        </a:stretch>
      </xdr:blipFill>
      <xdr:spPr>
        <a:xfrm>
          <a:off x="784861" y="4852035"/>
          <a:ext cx="3404007" cy="2375920"/>
        </a:xfrm>
        <a:prstGeom prst="rect">
          <a:avLst/>
        </a:prstGeom>
      </xdr:spPr>
    </xdr:pic>
    <xdr:clientData/>
  </xdr:twoCellAnchor>
  <xdr:twoCellAnchor editAs="oneCell">
    <xdr:from>
      <xdr:col>1</xdr:col>
      <xdr:colOff>381000</xdr:colOff>
      <xdr:row>41</xdr:row>
      <xdr:rowOff>66675</xdr:rowOff>
    </xdr:from>
    <xdr:to>
      <xdr:col>6</xdr:col>
      <xdr:colOff>165624</xdr:colOff>
      <xdr:row>54</xdr:row>
      <xdr:rowOff>59635</xdr:rowOff>
    </xdr:to>
    <xdr:pic>
      <xdr:nvPicPr>
        <xdr:cNvPr id="5" name="Imagen 4">
          <a:extLst>
            <a:ext uri="{FF2B5EF4-FFF2-40B4-BE49-F238E27FC236}">
              <a16:creationId xmlns:a16="http://schemas.microsoft.com/office/drawing/2014/main" id="{92E7260F-8506-4BFD-B76F-2EB665F163B4}"/>
            </a:ext>
          </a:extLst>
        </xdr:cNvPr>
        <xdr:cNvPicPr>
          <a:picLocks noChangeAspect="1"/>
        </xdr:cNvPicPr>
      </xdr:nvPicPr>
      <xdr:blipFill>
        <a:blip xmlns:r="http://schemas.openxmlformats.org/officeDocument/2006/relationships" r:embed="rId4"/>
        <a:stretch>
          <a:fillRect/>
        </a:stretch>
      </xdr:blipFill>
      <xdr:spPr>
        <a:xfrm>
          <a:off x="632460" y="7839075"/>
          <a:ext cx="3411744" cy="2370400"/>
        </a:xfrm>
        <a:prstGeom prst="rect">
          <a:avLst/>
        </a:prstGeom>
      </xdr:spPr>
    </xdr:pic>
    <xdr:clientData/>
  </xdr:twoCellAnchor>
  <xdr:twoCellAnchor editAs="oneCell">
    <xdr:from>
      <xdr:col>1</xdr:col>
      <xdr:colOff>332792</xdr:colOff>
      <xdr:row>377</xdr:row>
      <xdr:rowOff>47236</xdr:rowOff>
    </xdr:from>
    <xdr:to>
      <xdr:col>6</xdr:col>
      <xdr:colOff>168184</xdr:colOff>
      <xdr:row>390</xdr:row>
      <xdr:rowOff>85336</xdr:rowOff>
    </xdr:to>
    <xdr:pic>
      <xdr:nvPicPr>
        <xdr:cNvPr id="6" name="Imagen 5">
          <a:extLst>
            <a:ext uri="{FF2B5EF4-FFF2-40B4-BE49-F238E27FC236}">
              <a16:creationId xmlns:a16="http://schemas.microsoft.com/office/drawing/2014/main" id="{52913745-43B5-465A-A1D0-ECE13C319CB2}"/>
            </a:ext>
          </a:extLst>
        </xdr:cNvPr>
        <xdr:cNvPicPr>
          <a:picLocks noChangeAspect="1"/>
        </xdr:cNvPicPr>
      </xdr:nvPicPr>
      <xdr:blipFill>
        <a:blip xmlns:r="http://schemas.openxmlformats.org/officeDocument/2006/relationships" r:embed="rId5"/>
        <a:stretch>
          <a:fillRect/>
        </a:stretch>
      </xdr:blipFill>
      <xdr:spPr>
        <a:xfrm>
          <a:off x="584252" y="69678796"/>
          <a:ext cx="3462512" cy="2415540"/>
        </a:xfrm>
        <a:prstGeom prst="rect">
          <a:avLst/>
        </a:prstGeom>
      </xdr:spPr>
    </xdr:pic>
    <xdr:clientData/>
  </xdr:twoCellAnchor>
  <xdr:twoCellAnchor editAs="oneCell">
    <xdr:from>
      <xdr:col>1</xdr:col>
      <xdr:colOff>171450</xdr:colOff>
      <xdr:row>538</xdr:row>
      <xdr:rowOff>76200</xdr:rowOff>
    </xdr:from>
    <xdr:to>
      <xdr:col>5</xdr:col>
      <xdr:colOff>782986</xdr:colOff>
      <xdr:row>551</xdr:row>
      <xdr:rowOff>119700</xdr:rowOff>
    </xdr:to>
    <xdr:pic>
      <xdr:nvPicPr>
        <xdr:cNvPr id="7" name="Imagen 6">
          <a:extLst>
            <a:ext uri="{FF2B5EF4-FFF2-40B4-BE49-F238E27FC236}">
              <a16:creationId xmlns:a16="http://schemas.microsoft.com/office/drawing/2014/main" id="{0E2C5388-C0BD-402F-A524-443B64F2A4E2}"/>
            </a:ext>
          </a:extLst>
        </xdr:cNvPr>
        <xdr:cNvPicPr>
          <a:picLocks noChangeAspect="1"/>
        </xdr:cNvPicPr>
      </xdr:nvPicPr>
      <xdr:blipFill>
        <a:blip xmlns:r="http://schemas.openxmlformats.org/officeDocument/2006/relationships" r:embed="rId6"/>
        <a:stretch>
          <a:fillRect/>
        </a:stretch>
      </xdr:blipFill>
      <xdr:spPr>
        <a:xfrm>
          <a:off x="422910" y="99555300"/>
          <a:ext cx="3423316" cy="2420940"/>
        </a:xfrm>
        <a:prstGeom prst="rect">
          <a:avLst/>
        </a:prstGeom>
      </xdr:spPr>
    </xdr:pic>
    <xdr:clientData/>
  </xdr:twoCellAnchor>
  <xdr:twoCellAnchor editAs="oneCell">
    <xdr:from>
      <xdr:col>1</xdr:col>
      <xdr:colOff>171450</xdr:colOff>
      <xdr:row>554</xdr:row>
      <xdr:rowOff>66675</xdr:rowOff>
    </xdr:from>
    <xdr:to>
      <xdr:col>6</xdr:col>
      <xdr:colOff>7620</xdr:colOff>
      <xdr:row>567</xdr:row>
      <xdr:rowOff>112395</xdr:rowOff>
    </xdr:to>
    <xdr:pic>
      <xdr:nvPicPr>
        <xdr:cNvPr id="8" name="Imagen 7">
          <a:extLst>
            <a:ext uri="{FF2B5EF4-FFF2-40B4-BE49-F238E27FC236}">
              <a16:creationId xmlns:a16="http://schemas.microsoft.com/office/drawing/2014/main" id="{EAC60642-3A50-4ED9-AC2B-EC87A8F67EB5}"/>
            </a:ext>
          </a:extLst>
        </xdr:cNvPr>
        <xdr:cNvPicPr>
          <a:picLocks noChangeAspect="1"/>
        </xdr:cNvPicPr>
      </xdr:nvPicPr>
      <xdr:blipFill>
        <a:blip xmlns:r="http://schemas.openxmlformats.org/officeDocument/2006/relationships" r:embed="rId7"/>
        <a:stretch>
          <a:fillRect/>
        </a:stretch>
      </xdr:blipFill>
      <xdr:spPr>
        <a:xfrm>
          <a:off x="422910" y="102471855"/>
          <a:ext cx="3463290" cy="2423160"/>
        </a:xfrm>
        <a:prstGeom prst="rect">
          <a:avLst/>
        </a:prstGeom>
      </xdr:spPr>
    </xdr:pic>
    <xdr:clientData/>
  </xdr:twoCellAnchor>
  <xdr:twoCellAnchor editAs="oneCell">
    <xdr:from>
      <xdr:col>1</xdr:col>
      <xdr:colOff>164063</xdr:colOff>
      <xdr:row>586</xdr:row>
      <xdr:rowOff>66286</xdr:rowOff>
    </xdr:from>
    <xdr:to>
      <xdr:col>5</xdr:col>
      <xdr:colOff>786725</xdr:colOff>
      <xdr:row>599</xdr:row>
      <xdr:rowOff>104386</xdr:rowOff>
    </xdr:to>
    <xdr:pic>
      <xdr:nvPicPr>
        <xdr:cNvPr id="9" name="Imagen 8">
          <a:extLst>
            <a:ext uri="{FF2B5EF4-FFF2-40B4-BE49-F238E27FC236}">
              <a16:creationId xmlns:a16="http://schemas.microsoft.com/office/drawing/2014/main" id="{CCF2F37A-3F9A-458E-B6FA-187264C2F99F}"/>
            </a:ext>
          </a:extLst>
        </xdr:cNvPr>
        <xdr:cNvPicPr>
          <a:picLocks noChangeAspect="1"/>
        </xdr:cNvPicPr>
      </xdr:nvPicPr>
      <xdr:blipFill>
        <a:blip xmlns:r="http://schemas.openxmlformats.org/officeDocument/2006/relationships" r:embed="rId8"/>
        <a:stretch>
          <a:fillRect/>
        </a:stretch>
      </xdr:blipFill>
      <xdr:spPr>
        <a:xfrm>
          <a:off x="415523" y="108323626"/>
          <a:ext cx="3434442" cy="2415540"/>
        </a:xfrm>
        <a:prstGeom prst="rect">
          <a:avLst/>
        </a:prstGeom>
      </xdr:spPr>
    </xdr:pic>
    <xdr:clientData/>
  </xdr:twoCellAnchor>
  <xdr:twoCellAnchor editAs="oneCell">
    <xdr:from>
      <xdr:col>1</xdr:col>
      <xdr:colOff>180975</xdr:colOff>
      <xdr:row>570</xdr:row>
      <xdr:rowOff>57150</xdr:rowOff>
    </xdr:from>
    <xdr:to>
      <xdr:col>6</xdr:col>
      <xdr:colOff>19350</xdr:colOff>
      <xdr:row>583</xdr:row>
      <xdr:rowOff>100650</xdr:rowOff>
    </xdr:to>
    <xdr:pic>
      <xdr:nvPicPr>
        <xdr:cNvPr id="10" name="Imagen 9">
          <a:extLst>
            <a:ext uri="{FF2B5EF4-FFF2-40B4-BE49-F238E27FC236}">
              <a16:creationId xmlns:a16="http://schemas.microsoft.com/office/drawing/2014/main" id="{6F2A37FE-4B45-4214-B3A0-883876F83507}"/>
            </a:ext>
          </a:extLst>
        </xdr:cNvPr>
        <xdr:cNvPicPr>
          <a:picLocks noChangeAspect="1"/>
        </xdr:cNvPicPr>
      </xdr:nvPicPr>
      <xdr:blipFill>
        <a:blip xmlns:r="http://schemas.openxmlformats.org/officeDocument/2006/relationships" r:embed="rId9"/>
        <a:stretch>
          <a:fillRect/>
        </a:stretch>
      </xdr:blipFill>
      <xdr:spPr>
        <a:xfrm>
          <a:off x="432435" y="105388410"/>
          <a:ext cx="3465495" cy="2420940"/>
        </a:xfrm>
        <a:prstGeom prst="rect">
          <a:avLst/>
        </a:prstGeom>
      </xdr:spPr>
    </xdr:pic>
    <xdr:clientData/>
  </xdr:twoCellAnchor>
  <xdr:twoCellAnchor editAs="oneCell">
    <xdr:from>
      <xdr:col>1</xdr:col>
      <xdr:colOff>284000</xdr:colOff>
      <xdr:row>297</xdr:row>
      <xdr:rowOff>76783</xdr:rowOff>
    </xdr:from>
    <xdr:to>
      <xdr:col>6</xdr:col>
      <xdr:colOff>119392</xdr:colOff>
      <xdr:row>310</xdr:row>
      <xdr:rowOff>114883</xdr:rowOff>
    </xdr:to>
    <xdr:pic>
      <xdr:nvPicPr>
        <xdr:cNvPr id="11" name="Imagen 10">
          <a:extLst>
            <a:ext uri="{FF2B5EF4-FFF2-40B4-BE49-F238E27FC236}">
              <a16:creationId xmlns:a16="http://schemas.microsoft.com/office/drawing/2014/main" id="{12F06F96-BECD-4D99-A2F5-759F1FEC9443}"/>
            </a:ext>
          </a:extLst>
        </xdr:cNvPr>
        <xdr:cNvPicPr>
          <a:picLocks noChangeAspect="1"/>
        </xdr:cNvPicPr>
      </xdr:nvPicPr>
      <xdr:blipFill>
        <a:blip xmlns:r="http://schemas.openxmlformats.org/officeDocument/2006/relationships" r:embed="rId10"/>
        <a:stretch>
          <a:fillRect/>
        </a:stretch>
      </xdr:blipFill>
      <xdr:spPr>
        <a:xfrm>
          <a:off x="535460" y="55062703"/>
          <a:ext cx="3462512" cy="2415540"/>
        </a:xfrm>
        <a:prstGeom prst="rect">
          <a:avLst/>
        </a:prstGeom>
      </xdr:spPr>
    </xdr:pic>
    <xdr:clientData/>
  </xdr:twoCellAnchor>
  <xdr:oneCellAnchor>
    <xdr:from>
      <xdr:col>1</xdr:col>
      <xdr:colOff>304800</xdr:colOff>
      <xdr:row>345</xdr:row>
      <xdr:rowOff>76200</xdr:rowOff>
    </xdr:from>
    <xdr:ext cx="3359187" cy="2517866"/>
    <xdr:pic>
      <xdr:nvPicPr>
        <xdr:cNvPr id="12" name="Imagen 11">
          <a:extLst>
            <a:ext uri="{FF2B5EF4-FFF2-40B4-BE49-F238E27FC236}">
              <a16:creationId xmlns:a16="http://schemas.microsoft.com/office/drawing/2014/main" id="{22B46505-4953-4792-97C1-C4B6431D0C85}"/>
            </a:ext>
          </a:extLst>
        </xdr:cNvPr>
        <xdr:cNvPicPr>
          <a:picLocks noChangeAspect="1"/>
        </xdr:cNvPicPr>
      </xdr:nvPicPr>
      <xdr:blipFill>
        <a:blip xmlns:r="http://schemas.openxmlformats.org/officeDocument/2006/relationships" r:embed="rId11"/>
        <a:stretch>
          <a:fillRect/>
        </a:stretch>
      </xdr:blipFill>
      <xdr:spPr>
        <a:xfrm>
          <a:off x="556260" y="63855600"/>
          <a:ext cx="3359187" cy="2517866"/>
        </a:xfrm>
        <a:prstGeom prst="rect">
          <a:avLst/>
        </a:prstGeom>
      </xdr:spPr>
    </xdr:pic>
    <xdr:clientData/>
  </xdr:oneCellAnchor>
  <xdr:oneCellAnchor>
    <xdr:from>
      <xdr:col>7</xdr:col>
      <xdr:colOff>247650</xdr:colOff>
      <xdr:row>345</xdr:row>
      <xdr:rowOff>66675</xdr:rowOff>
    </xdr:from>
    <xdr:ext cx="3360420" cy="2522220"/>
    <xdr:pic>
      <xdr:nvPicPr>
        <xdr:cNvPr id="13" name="Imagen 12">
          <a:extLst>
            <a:ext uri="{FF2B5EF4-FFF2-40B4-BE49-F238E27FC236}">
              <a16:creationId xmlns:a16="http://schemas.microsoft.com/office/drawing/2014/main" id="{12E8003A-1DD2-480F-9CA8-8EF3EED1F11B}"/>
            </a:ext>
          </a:extLst>
        </xdr:cNvPr>
        <xdr:cNvPicPr>
          <a:picLocks noChangeAspect="1"/>
        </xdr:cNvPicPr>
      </xdr:nvPicPr>
      <xdr:blipFill>
        <a:blip xmlns:r="http://schemas.openxmlformats.org/officeDocument/2006/relationships" r:embed="rId12"/>
        <a:stretch>
          <a:fillRect/>
        </a:stretch>
      </xdr:blipFill>
      <xdr:spPr>
        <a:xfrm>
          <a:off x="4781550" y="63846075"/>
          <a:ext cx="3360420" cy="2522220"/>
        </a:xfrm>
        <a:prstGeom prst="rect">
          <a:avLst/>
        </a:prstGeom>
      </xdr:spPr>
    </xdr:pic>
    <xdr:clientData/>
  </xdr:oneCellAnchor>
  <xdr:twoCellAnchor editAs="oneCell">
    <xdr:from>
      <xdr:col>1</xdr:col>
      <xdr:colOff>342900</xdr:colOff>
      <xdr:row>361</xdr:row>
      <xdr:rowOff>104775</xdr:rowOff>
    </xdr:from>
    <xdr:to>
      <xdr:col>6</xdr:col>
      <xdr:colOff>140970</xdr:colOff>
      <xdr:row>374</xdr:row>
      <xdr:rowOff>120015</xdr:rowOff>
    </xdr:to>
    <xdr:pic>
      <xdr:nvPicPr>
        <xdr:cNvPr id="14" name="Imagen 13">
          <a:extLst>
            <a:ext uri="{FF2B5EF4-FFF2-40B4-BE49-F238E27FC236}">
              <a16:creationId xmlns:a16="http://schemas.microsoft.com/office/drawing/2014/main" id="{B573B5A5-E96F-4274-BE97-7808279A9B23}"/>
            </a:ext>
          </a:extLst>
        </xdr:cNvPr>
        <xdr:cNvPicPr>
          <a:picLocks noChangeAspect="1"/>
        </xdr:cNvPicPr>
      </xdr:nvPicPr>
      <xdr:blipFill>
        <a:blip xmlns:r="http://schemas.openxmlformats.org/officeDocument/2006/relationships" r:embed="rId13"/>
        <a:stretch>
          <a:fillRect/>
        </a:stretch>
      </xdr:blipFill>
      <xdr:spPr>
        <a:xfrm>
          <a:off x="594360" y="66810255"/>
          <a:ext cx="3425190" cy="2392680"/>
        </a:xfrm>
        <a:prstGeom prst="rect">
          <a:avLst/>
        </a:prstGeom>
      </xdr:spPr>
    </xdr:pic>
    <xdr:clientData/>
  </xdr:twoCellAnchor>
  <xdr:twoCellAnchor editAs="oneCell">
    <xdr:from>
      <xdr:col>7</xdr:col>
      <xdr:colOff>381000</xdr:colOff>
      <xdr:row>361</xdr:row>
      <xdr:rowOff>76200</xdr:rowOff>
    </xdr:from>
    <xdr:to>
      <xdr:col>11</xdr:col>
      <xdr:colOff>217170</xdr:colOff>
      <xdr:row>374</xdr:row>
      <xdr:rowOff>91440</xdr:rowOff>
    </xdr:to>
    <xdr:pic>
      <xdr:nvPicPr>
        <xdr:cNvPr id="15" name="Imagen 14">
          <a:extLst>
            <a:ext uri="{FF2B5EF4-FFF2-40B4-BE49-F238E27FC236}">
              <a16:creationId xmlns:a16="http://schemas.microsoft.com/office/drawing/2014/main" id="{89B99862-2703-47F1-843E-6B19DA15C1A4}"/>
            </a:ext>
          </a:extLst>
        </xdr:cNvPr>
        <xdr:cNvPicPr>
          <a:picLocks noChangeAspect="1"/>
        </xdr:cNvPicPr>
      </xdr:nvPicPr>
      <xdr:blipFill>
        <a:blip xmlns:r="http://schemas.openxmlformats.org/officeDocument/2006/relationships" r:embed="rId14"/>
        <a:stretch>
          <a:fillRect/>
        </a:stretch>
      </xdr:blipFill>
      <xdr:spPr>
        <a:xfrm>
          <a:off x="4914900" y="66781680"/>
          <a:ext cx="3425190" cy="2392680"/>
        </a:xfrm>
        <a:prstGeom prst="rect">
          <a:avLst/>
        </a:prstGeom>
      </xdr:spPr>
    </xdr:pic>
    <xdr:clientData/>
  </xdr:twoCellAnchor>
  <xdr:twoCellAnchor editAs="oneCell">
    <xdr:from>
      <xdr:col>1</xdr:col>
      <xdr:colOff>333958</xdr:colOff>
      <xdr:row>169</xdr:row>
      <xdr:rowOff>47431</xdr:rowOff>
    </xdr:from>
    <xdr:to>
      <xdr:col>6</xdr:col>
      <xdr:colOff>173434</xdr:colOff>
      <xdr:row>182</xdr:row>
      <xdr:rowOff>90931</xdr:rowOff>
    </xdr:to>
    <xdr:pic>
      <xdr:nvPicPr>
        <xdr:cNvPr id="16" name="Imagen 15">
          <a:extLst>
            <a:ext uri="{FF2B5EF4-FFF2-40B4-BE49-F238E27FC236}">
              <a16:creationId xmlns:a16="http://schemas.microsoft.com/office/drawing/2014/main" id="{EB330A48-71DC-464E-8BD0-82A2E9ECD568}"/>
            </a:ext>
          </a:extLst>
        </xdr:cNvPr>
        <xdr:cNvPicPr>
          <a:picLocks noChangeAspect="1"/>
        </xdr:cNvPicPr>
      </xdr:nvPicPr>
      <xdr:blipFill>
        <a:blip xmlns:r="http://schemas.openxmlformats.org/officeDocument/2006/relationships" r:embed="rId15"/>
        <a:stretch>
          <a:fillRect/>
        </a:stretch>
      </xdr:blipFill>
      <xdr:spPr>
        <a:xfrm>
          <a:off x="585418" y="31449451"/>
          <a:ext cx="3466596" cy="2420940"/>
        </a:xfrm>
        <a:prstGeom prst="rect">
          <a:avLst/>
        </a:prstGeom>
      </xdr:spPr>
    </xdr:pic>
    <xdr:clientData/>
  </xdr:twoCellAnchor>
  <xdr:twoCellAnchor editAs="oneCell">
    <xdr:from>
      <xdr:col>7</xdr:col>
      <xdr:colOff>485775</xdr:colOff>
      <xdr:row>795</xdr:row>
      <xdr:rowOff>76200</xdr:rowOff>
    </xdr:from>
    <xdr:to>
      <xdr:col>7</xdr:col>
      <xdr:colOff>485775</xdr:colOff>
      <xdr:row>795</xdr:row>
      <xdr:rowOff>0</xdr:rowOff>
    </xdr:to>
    <xdr:pic>
      <xdr:nvPicPr>
        <xdr:cNvPr id="17" name="Imagen 16">
          <a:extLst>
            <a:ext uri="{FF2B5EF4-FFF2-40B4-BE49-F238E27FC236}">
              <a16:creationId xmlns:a16="http://schemas.microsoft.com/office/drawing/2014/main" id="{007F6EF6-EC9A-4980-80CE-837DC887C413}"/>
            </a:ext>
          </a:extLst>
        </xdr:cNvPr>
        <xdr:cNvPicPr>
          <a:picLocks noChangeAspect="1"/>
        </xdr:cNvPicPr>
      </xdr:nvPicPr>
      <xdr:blipFill>
        <a:blip xmlns:r="http://schemas.openxmlformats.org/officeDocument/2006/relationships" r:embed="rId16"/>
        <a:stretch>
          <a:fillRect/>
        </a:stretch>
      </xdr:blipFill>
      <xdr:spPr>
        <a:xfrm>
          <a:off x="5019675" y="1263929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8" name="Imagen 17">
          <a:extLst>
            <a:ext uri="{FF2B5EF4-FFF2-40B4-BE49-F238E27FC236}">
              <a16:creationId xmlns:a16="http://schemas.microsoft.com/office/drawing/2014/main" id="{5D53AD33-9ECA-4C1B-AA6C-7251A72264A7}"/>
            </a:ext>
          </a:extLst>
        </xdr:cNvPr>
        <xdr:cNvPicPr>
          <a:picLocks noChangeAspect="1"/>
        </xdr:cNvPicPr>
      </xdr:nvPicPr>
      <xdr:blipFill>
        <a:blip xmlns:r="http://schemas.openxmlformats.org/officeDocument/2006/relationships" r:embed="rId17"/>
        <a:stretch>
          <a:fillRect/>
        </a:stretch>
      </xdr:blipFill>
      <xdr:spPr>
        <a:xfrm>
          <a:off x="727710" y="19808812"/>
          <a:ext cx="3347202" cy="2342139"/>
        </a:xfrm>
        <a:prstGeom prst="rect">
          <a:avLst/>
        </a:prstGeom>
      </xdr:spPr>
    </xdr:pic>
    <xdr:clientData/>
  </xdr:twoCellAnchor>
  <xdr:twoCellAnchor editAs="oneCell">
    <xdr:from>
      <xdr:col>1</xdr:col>
      <xdr:colOff>359617</xdr:colOff>
      <xdr:row>265</xdr:row>
      <xdr:rowOff>68036</xdr:rowOff>
    </xdr:from>
    <xdr:to>
      <xdr:col>6</xdr:col>
      <xdr:colOff>193999</xdr:colOff>
      <xdr:row>278</xdr:row>
      <xdr:rowOff>116555</xdr:rowOff>
    </xdr:to>
    <xdr:pic>
      <xdr:nvPicPr>
        <xdr:cNvPr id="19" name="Imagen 18">
          <a:extLst>
            <a:ext uri="{FF2B5EF4-FFF2-40B4-BE49-F238E27FC236}">
              <a16:creationId xmlns:a16="http://schemas.microsoft.com/office/drawing/2014/main" id="{7B660318-0994-4769-9EA8-CE5C47A06C2F}"/>
            </a:ext>
          </a:extLst>
        </xdr:cNvPr>
        <xdr:cNvPicPr>
          <a:picLocks noChangeAspect="1"/>
        </xdr:cNvPicPr>
      </xdr:nvPicPr>
      <xdr:blipFill>
        <a:blip xmlns:r="http://schemas.openxmlformats.org/officeDocument/2006/relationships" r:embed="rId18"/>
        <a:stretch>
          <a:fillRect/>
        </a:stretch>
      </xdr:blipFill>
      <xdr:spPr>
        <a:xfrm>
          <a:off x="611077" y="49194176"/>
          <a:ext cx="3461502" cy="2425959"/>
        </a:xfrm>
        <a:prstGeom prst="rect">
          <a:avLst/>
        </a:prstGeom>
      </xdr:spPr>
    </xdr:pic>
    <xdr:clientData/>
  </xdr:twoCellAnchor>
  <xdr:twoCellAnchor editAs="oneCell">
    <xdr:from>
      <xdr:col>1</xdr:col>
      <xdr:colOff>369337</xdr:colOff>
      <xdr:row>763</xdr:row>
      <xdr:rowOff>77756</xdr:rowOff>
    </xdr:from>
    <xdr:to>
      <xdr:col>6</xdr:col>
      <xdr:colOff>203719</xdr:colOff>
      <xdr:row>776</xdr:row>
      <xdr:rowOff>65316</xdr:rowOff>
    </xdr:to>
    <xdr:pic>
      <xdr:nvPicPr>
        <xdr:cNvPr id="20" name="Imagen 19">
          <a:extLst>
            <a:ext uri="{FF2B5EF4-FFF2-40B4-BE49-F238E27FC236}">
              <a16:creationId xmlns:a16="http://schemas.microsoft.com/office/drawing/2014/main" id="{1510ACCB-EDDB-41D1-A7DD-7EA81881627B}"/>
            </a:ext>
          </a:extLst>
        </xdr:cNvPr>
        <xdr:cNvPicPr>
          <a:picLocks noChangeAspect="1"/>
        </xdr:cNvPicPr>
      </xdr:nvPicPr>
      <xdr:blipFill>
        <a:blip xmlns:r="http://schemas.openxmlformats.org/officeDocument/2006/relationships" r:embed="rId19"/>
        <a:stretch>
          <a:fillRect/>
        </a:stretch>
      </xdr:blipFill>
      <xdr:spPr>
        <a:xfrm>
          <a:off x="620797" y="120603296"/>
          <a:ext cx="3461502" cy="236500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57695</xdr:rowOff>
    </xdr:to>
    <xdr:pic>
      <xdr:nvPicPr>
        <xdr:cNvPr id="21" name="Imagen 20">
          <a:extLst>
            <a:ext uri="{FF2B5EF4-FFF2-40B4-BE49-F238E27FC236}">
              <a16:creationId xmlns:a16="http://schemas.microsoft.com/office/drawing/2014/main" id="{A148F069-1374-441F-9FDA-D9C94F742C8A}"/>
            </a:ext>
          </a:extLst>
        </xdr:cNvPr>
        <xdr:cNvPicPr>
          <a:picLocks noChangeAspect="1"/>
        </xdr:cNvPicPr>
      </xdr:nvPicPr>
      <xdr:blipFill>
        <a:blip xmlns:r="http://schemas.openxmlformats.org/officeDocument/2006/relationships" r:embed="rId20"/>
        <a:stretch>
          <a:fillRect/>
        </a:stretch>
      </xdr:blipFill>
      <xdr:spPr>
        <a:xfrm>
          <a:off x="620797" y="123536996"/>
          <a:ext cx="3461502" cy="2357379"/>
        </a:xfrm>
        <a:prstGeom prst="rect">
          <a:avLst/>
        </a:prstGeom>
      </xdr:spPr>
    </xdr:pic>
    <xdr:clientData/>
  </xdr:twoCellAnchor>
  <xdr:twoCellAnchor editAs="oneCell">
    <xdr:from>
      <xdr:col>1</xdr:col>
      <xdr:colOff>320740</xdr:colOff>
      <xdr:row>73</xdr:row>
      <xdr:rowOff>116633</xdr:rowOff>
    </xdr:from>
    <xdr:to>
      <xdr:col>6</xdr:col>
      <xdr:colOff>155122</xdr:colOff>
      <xdr:row>86</xdr:row>
      <xdr:rowOff>104192</xdr:rowOff>
    </xdr:to>
    <xdr:pic>
      <xdr:nvPicPr>
        <xdr:cNvPr id="22" name="Imagen 21">
          <a:extLst>
            <a:ext uri="{FF2B5EF4-FFF2-40B4-BE49-F238E27FC236}">
              <a16:creationId xmlns:a16="http://schemas.microsoft.com/office/drawing/2014/main" id="{7646784C-1F8E-437F-9094-85EF0DE1C01D}"/>
            </a:ext>
          </a:extLst>
        </xdr:cNvPr>
        <xdr:cNvPicPr>
          <a:picLocks noChangeAspect="1"/>
        </xdr:cNvPicPr>
      </xdr:nvPicPr>
      <xdr:blipFill>
        <a:blip xmlns:r="http://schemas.openxmlformats.org/officeDocument/2006/relationships" r:embed="rId21"/>
        <a:stretch>
          <a:fillRect/>
        </a:stretch>
      </xdr:blipFill>
      <xdr:spPr>
        <a:xfrm>
          <a:off x="572200" y="13946933"/>
          <a:ext cx="3461502" cy="236499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3" name="Imagen 22">
          <a:extLst>
            <a:ext uri="{FF2B5EF4-FFF2-40B4-BE49-F238E27FC236}">
              <a16:creationId xmlns:a16="http://schemas.microsoft.com/office/drawing/2014/main" id="{4EAB639B-0346-4D29-9A61-0809B041C4AA}"/>
            </a:ext>
          </a:extLst>
        </xdr:cNvPr>
        <xdr:cNvPicPr>
          <a:picLocks noChangeAspect="1"/>
        </xdr:cNvPicPr>
      </xdr:nvPicPr>
      <xdr:blipFill>
        <a:blip xmlns:r="http://schemas.openxmlformats.org/officeDocument/2006/relationships" r:embed="rId22"/>
        <a:stretch>
          <a:fillRect/>
        </a:stretch>
      </xdr:blipFill>
      <xdr:spPr>
        <a:xfrm>
          <a:off x="572200" y="16873013"/>
          <a:ext cx="3339582" cy="2273559"/>
        </a:xfrm>
        <a:prstGeom prst="rect">
          <a:avLst/>
        </a:prstGeom>
      </xdr:spPr>
    </xdr:pic>
    <xdr:clientData/>
  </xdr:twoCellAnchor>
  <xdr:twoCellAnchor editAs="oneCell">
    <xdr:from>
      <xdr:col>1</xdr:col>
      <xdr:colOff>417935</xdr:colOff>
      <xdr:row>442</xdr:row>
      <xdr:rowOff>58316</xdr:rowOff>
    </xdr:from>
    <xdr:to>
      <xdr:col>6</xdr:col>
      <xdr:colOff>244697</xdr:colOff>
      <xdr:row>455</xdr:row>
      <xdr:rowOff>38255</xdr:rowOff>
    </xdr:to>
    <xdr:pic>
      <xdr:nvPicPr>
        <xdr:cNvPr id="24" name="Imagen 23">
          <a:extLst>
            <a:ext uri="{FF2B5EF4-FFF2-40B4-BE49-F238E27FC236}">
              <a16:creationId xmlns:a16="http://schemas.microsoft.com/office/drawing/2014/main" id="{87A4902F-2E69-47CD-A1D0-D39E54CBFC88}"/>
            </a:ext>
          </a:extLst>
        </xdr:cNvPr>
        <xdr:cNvPicPr>
          <a:picLocks noChangeAspect="1"/>
        </xdr:cNvPicPr>
      </xdr:nvPicPr>
      <xdr:blipFill>
        <a:blip xmlns:r="http://schemas.openxmlformats.org/officeDocument/2006/relationships" r:embed="rId23"/>
        <a:stretch>
          <a:fillRect/>
        </a:stretch>
      </xdr:blipFill>
      <xdr:spPr>
        <a:xfrm>
          <a:off x="669395" y="81874256"/>
          <a:ext cx="3453882" cy="2357379"/>
        </a:xfrm>
        <a:prstGeom prst="rect">
          <a:avLst/>
        </a:prstGeom>
      </xdr:spPr>
    </xdr:pic>
    <xdr:clientData/>
  </xdr:twoCellAnchor>
  <xdr:twoCellAnchor editAs="oneCell">
    <xdr:from>
      <xdr:col>1</xdr:col>
      <xdr:colOff>359617</xdr:colOff>
      <xdr:row>458</xdr:row>
      <xdr:rowOff>77755</xdr:rowOff>
    </xdr:from>
    <xdr:to>
      <xdr:col>6</xdr:col>
      <xdr:colOff>186379</xdr:colOff>
      <xdr:row>471</xdr:row>
      <xdr:rowOff>57694</xdr:rowOff>
    </xdr:to>
    <xdr:pic>
      <xdr:nvPicPr>
        <xdr:cNvPr id="25" name="Imagen 24">
          <a:extLst>
            <a:ext uri="{FF2B5EF4-FFF2-40B4-BE49-F238E27FC236}">
              <a16:creationId xmlns:a16="http://schemas.microsoft.com/office/drawing/2014/main" id="{4B9B3B38-43A9-4D6B-8B39-8EA0E00DC75C}"/>
            </a:ext>
          </a:extLst>
        </xdr:cNvPr>
        <xdr:cNvPicPr>
          <a:picLocks noChangeAspect="1"/>
        </xdr:cNvPicPr>
      </xdr:nvPicPr>
      <xdr:blipFill>
        <a:blip xmlns:r="http://schemas.openxmlformats.org/officeDocument/2006/relationships" r:embed="rId24"/>
        <a:stretch>
          <a:fillRect/>
        </a:stretch>
      </xdr:blipFill>
      <xdr:spPr>
        <a:xfrm>
          <a:off x="611077" y="84819775"/>
          <a:ext cx="3453882" cy="2357379"/>
        </a:xfrm>
        <a:prstGeom prst="rect">
          <a:avLst/>
        </a:prstGeom>
      </xdr:spPr>
    </xdr:pic>
    <xdr:clientData/>
  </xdr:twoCellAnchor>
  <xdr:twoCellAnchor editAs="oneCell">
    <xdr:from>
      <xdr:col>1</xdr:col>
      <xdr:colOff>369337</xdr:colOff>
      <xdr:row>474</xdr:row>
      <xdr:rowOff>58316</xdr:rowOff>
    </xdr:from>
    <xdr:to>
      <xdr:col>6</xdr:col>
      <xdr:colOff>211339</xdr:colOff>
      <xdr:row>487</xdr:row>
      <xdr:rowOff>53495</xdr:rowOff>
    </xdr:to>
    <xdr:pic>
      <xdr:nvPicPr>
        <xdr:cNvPr id="26" name="Imagen 25">
          <a:extLst>
            <a:ext uri="{FF2B5EF4-FFF2-40B4-BE49-F238E27FC236}">
              <a16:creationId xmlns:a16="http://schemas.microsoft.com/office/drawing/2014/main" id="{816760F6-3701-43ED-A6C6-3DCA8C2A62BF}"/>
            </a:ext>
          </a:extLst>
        </xdr:cNvPr>
        <xdr:cNvPicPr>
          <a:picLocks noChangeAspect="1"/>
        </xdr:cNvPicPr>
      </xdr:nvPicPr>
      <xdr:blipFill>
        <a:blip xmlns:r="http://schemas.openxmlformats.org/officeDocument/2006/relationships" r:embed="rId25"/>
        <a:stretch>
          <a:fillRect/>
        </a:stretch>
      </xdr:blipFill>
      <xdr:spPr>
        <a:xfrm>
          <a:off x="620797" y="87726416"/>
          <a:ext cx="3469122" cy="2471679"/>
        </a:xfrm>
        <a:prstGeom prst="rect">
          <a:avLst/>
        </a:prstGeom>
      </xdr:spPr>
    </xdr:pic>
    <xdr:clientData/>
  </xdr:twoCellAnchor>
  <xdr:twoCellAnchor editAs="oneCell">
    <xdr:from>
      <xdr:col>1</xdr:col>
      <xdr:colOff>427653</xdr:colOff>
      <xdr:row>651</xdr:row>
      <xdr:rowOff>87474</xdr:rowOff>
    </xdr:from>
    <xdr:to>
      <xdr:col>6</xdr:col>
      <xdr:colOff>262035</xdr:colOff>
      <xdr:row>664</xdr:row>
      <xdr:rowOff>75034</xdr:rowOff>
    </xdr:to>
    <xdr:pic>
      <xdr:nvPicPr>
        <xdr:cNvPr id="27" name="Imagen 26">
          <a:extLst>
            <a:ext uri="{FF2B5EF4-FFF2-40B4-BE49-F238E27FC236}">
              <a16:creationId xmlns:a16="http://schemas.microsoft.com/office/drawing/2014/main" id="{F6601B93-1553-4CE4-A87B-4160BFE2284E}"/>
            </a:ext>
          </a:extLst>
        </xdr:cNvPr>
        <xdr:cNvPicPr>
          <a:picLocks noChangeAspect="1"/>
        </xdr:cNvPicPr>
      </xdr:nvPicPr>
      <xdr:blipFill>
        <a:blip xmlns:r="http://schemas.openxmlformats.org/officeDocument/2006/relationships" r:embed="rId26"/>
        <a:stretch>
          <a:fillRect/>
        </a:stretch>
      </xdr:blipFill>
      <xdr:spPr>
        <a:xfrm>
          <a:off x="679113" y="117686934"/>
          <a:ext cx="3461502" cy="2365000"/>
        </a:xfrm>
        <a:prstGeom prst="rect">
          <a:avLst/>
        </a:prstGeom>
      </xdr:spPr>
    </xdr:pic>
    <xdr:clientData/>
  </xdr:twoCellAnchor>
  <xdr:twoCellAnchor editAs="oneCell">
    <xdr:from>
      <xdr:col>1</xdr:col>
      <xdr:colOff>515127</xdr:colOff>
      <xdr:row>635</xdr:row>
      <xdr:rowOff>145791</xdr:rowOff>
    </xdr:from>
    <xdr:to>
      <xdr:col>6</xdr:col>
      <xdr:colOff>128529</xdr:colOff>
      <xdr:row>647</xdr:row>
      <xdr:rowOff>167717</xdr:rowOff>
    </xdr:to>
    <xdr:pic>
      <xdr:nvPicPr>
        <xdr:cNvPr id="28" name="Imagen 27">
          <a:extLst>
            <a:ext uri="{FF2B5EF4-FFF2-40B4-BE49-F238E27FC236}">
              <a16:creationId xmlns:a16="http://schemas.microsoft.com/office/drawing/2014/main" id="{519EBABB-CC00-4FF5-9868-7284C04E1BA0}"/>
            </a:ext>
          </a:extLst>
        </xdr:cNvPr>
        <xdr:cNvPicPr>
          <a:picLocks noChangeAspect="1"/>
        </xdr:cNvPicPr>
      </xdr:nvPicPr>
      <xdr:blipFill>
        <a:blip xmlns:r="http://schemas.openxmlformats.org/officeDocument/2006/relationships" r:embed="rId27"/>
        <a:stretch>
          <a:fillRect/>
        </a:stretch>
      </xdr:blipFill>
      <xdr:spPr>
        <a:xfrm>
          <a:off x="766587" y="114811551"/>
          <a:ext cx="3240522" cy="2216486"/>
        </a:xfrm>
        <a:prstGeom prst="rect">
          <a:avLst/>
        </a:prstGeom>
      </xdr:spPr>
    </xdr:pic>
    <xdr:clientData/>
  </xdr:twoCellAnchor>
  <xdr:twoCellAnchor editAs="oneCell">
    <xdr:from>
      <xdr:col>7</xdr:col>
      <xdr:colOff>301301</xdr:colOff>
      <xdr:row>9</xdr:row>
      <xdr:rowOff>19439</xdr:rowOff>
    </xdr:from>
    <xdr:to>
      <xdr:col>10</xdr:col>
      <xdr:colOff>855266</xdr:colOff>
      <xdr:row>22</xdr:row>
      <xdr:rowOff>2679</xdr:rowOff>
    </xdr:to>
    <xdr:pic>
      <xdr:nvPicPr>
        <xdr:cNvPr id="29" name="Imagen 28">
          <a:extLst>
            <a:ext uri="{FF2B5EF4-FFF2-40B4-BE49-F238E27FC236}">
              <a16:creationId xmlns:a16="http://schemas.microsoft.com/office/drawing/2014/main" id="{239D400F-6174-45E0-B143-11017D52B9A5}"/>
            </a:ext>
          </a:extLst>
        </xdr:cNvPr>
        <xdr:cNvPicPr preferRelativeResize="0">
          <a:picLocks noChangeAspect="1"/>
        </xdr:cNvPicPr>
      </xdr:nvPicPr>
      <xdr:blipFill>
        <a:blip xmlns:r="http://schemas.openxmlformats.org/officeDocument/2006/relationships" r:embed="rId28"/>
        <a:stretch>
          <a:fillRect/>
        </a:stretch>
      </xdr:blipFill>
      <xdr:spPr>
        <a:xfrm>
          <a:off x="4835201" y="1817759"/>
          <a:ext cx="3220965" cy="2375920"/>
        </a:xfrm>
        <a:prstGeom prst="rect">
          <a:avLst/>
        </a:prstGeom>
      </xdr:spPr>
    </xdr:pic>
    <xdr:clientData/>
  </xdr:twoCellAnchor>
  <xdr:twoCellAnchor editAs="oneCell">
    <xdr:from>
      <xdr:col>7</xdr:col>
      <xdr:colOff>242986</xdr:colOff>
      <xdr:row>25</xdr:row>
      <xdr:rowOff>29158</xdr:rowOff>
    </xdr:from>
    <xdr:to>
      <xdr:col>11</xdr:col>
      <xdr:colOff>130565</xdr:colOff>
      <xdr:row>38</xdr:row>
      <xdr:rowOff>12398</xdr:rowOff>
    </xdr:to>
    <xdr:pic>
      <xdr:nvPicPr>
        <xdr:cNvPr id="30" name="Imagen 29">
          <a:extLst>
            <a:ext uri="{FF2B5EF4-FFF2-40B4-BE49-F238E27FC236}">
              <a16:creationId xmlns:a16="http://schemas.microsoft.com/office/drawing/2014/main" id="{F7ED6169-8A06-4F4F-9E06-94123586A5E5}"/>
            </a:ext>
          </a:extLst>
        </xdr:cNvPr>
        <xdr:cNvPicPr>
          <a:picLocks noChangeAspect="1"/>
        </xdr:cNvPicPr>
      </xdr:nvPicPr>
      <xdr:blipFill>
        <a:blip xmlns:r="http://schemas.openxmlformats.org/officeDocument/2006/relationships" r:embed="rId29"/>
        <a:stretch>
          <a:fillRect/>
        </a:stretch>
      </xdr:blipFill>
      <xdr:spPr>
        <a:xfrm>
          <a:off x="4776886" y="4814518"/>
          <a:ext cx="3476599" cy="2375920"/>
        </a:xfrm>
        <a:prstGeom prst="rect">
          <a:avLst/>
        </a:prstGeom>
      </xdr:spPr>
    </xdr:pic>
    <xdr:clientData/>
  </xdr:twoCellAnchor>
  <xdr:twoCellAnchor editAs="oneCell">
    <xdr:from>
      <xdr:col>7</xdr:col>
      <xdr:colOff>311022</xdr:colOff>
      <xdr:row>41</xdr:row>
      <xdr:rowOff>19439</xdr:rowOff>
    </xdr:from>
    <xdr:to>
      <xdr:col>11</xdr:col>
      <xdr:colOff>198601</xdr:colOff>
      <xdr:row>54</xdr:row>
      <xdr:rowOff>12399</xdr:rowOff>
    </xdr:to>
    <xdr:pic>
      <xdr:nvPicPr>
        <xdr:cNvPr id="31" name="Imagen 30">
          <a:extLst>
            <a:ext uri="{FF2B5EF4-FFF2-40B4-BE49-F238E27FC236}">
              <a16:creationId xmlns:a16="http://schemas.microsoft.com/office/drawing/2014/main" id="{14B05AD8-494F-40EF-BC3C-36FE2584B40F}"/>
            </a:ext>
          </a:extLst>
        </xdr:cNvPr>
        <xdr:cNvPicPr>
          <a:picLocks noChangeAspect="1"/>
        </xdr:cNvPicPr>
      </xdr:nvPicPr>
      <xdr:blipFill>
        <a:blip xmlns:r="http://schemas.openxmlformats.org/officeDocument/2006/relationships" r:embed="rId30"/>
        <a:stretch>
          <a:fillRect/>
        </a:stretch>
      </xdr:blipFill>
      <xdr:spPr>
        <a:xfrm>
          <a:off x="4844922" y="7791839"/>
          <a:ext cx="3476599" cy="23704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32" name="Imagen 31">
          <a:extLst>
            <a:ext uri="{FF2B5EF4-FFF2-40B4-BE49-F238E27FC236}">
              <a16:creationId xmlns:a16="http://schemas.microsoft.com/office/drawing/2014/main" id="{6F0BE131-3769-4A38-A343-E86EB4A45375}"/>
            </a:ext>
          </a:extLst>
        </xdr:cNvPr>
        <xdr:cNvPicPr>
          <a:picLocks noChangeAspect="1"/>
        </xdr:cNvPicPr>
      </xdr:nvPicPr>
      <xdr:blipFill>
        <a:blip xmlns:r="http://schemas.openxmlformats.org/officeDocument/2006/relationships" r:embed="rId3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33" name="Imagen 32">
          <a:extLst>
            <a:ext uri="{FF2B5EF4-FFF2-40B4-BE49-F238E27FC236}">
              <a16:creationId xmlns:a16="http://schemas.microsoft.com/office/drawing/2014/main" id="{380C638D-F0A9-47AD-B196-2C5C10126747}"/>
            </a:ext>
          </a:extLst>
        </xdr:cNvPr>
        <xdr:cNvPicPr>
          <a:picLocks noChangeAspect="1"/>
        </xdr:cNvPicPr>
      </xdr:nvPicPr>
      <xdr:blipFill>
        <a:blip xmlns:r="http://schemas.openxmlformats.org/officeDocument/2006/relationships" r:embed="rId3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34" name="Imagen 33">
          <a:extLst>
            <a:ext uri="{FF2B5EF4-FFF2-40B4-BE49-F238E27FC236}">
              <a16:creationId xmlns:a16="http://schemas.microsoft.com/office/drawing/2014/main" id="{00740167-6C00-4FBD-8266-D464180EE793}"/>
            </a:ext>
          </a:extLst>
        </xdr:cNvPr>
        <xdr:cNvPicPr>
          <a:picLocks noChangeAspect="1"/>
        </xdr:cNvPicPr>
      </xdr:nvPicPr>
      <xdr:blipFill>
        <a:blip xmlns:r="http://schemas.openxmlformats.org/officeDocument/2006/relationships" r:embed="rId33"/>
        <a:stretch>
          <a:fillRect/>
        </a:stretch>
      </xdr:blipFill>
      <xdr:spPr>
        <a:xfrm>
          <a:off x="4844920" y="19740776"/>
          <a:ext cx="3469900" cy="2372619"/>
        </a:xfrm>
        <a:prstGeom prst="rect">
          <a:avLst/>
        </a:prstGeom>
      </xdr:spPr>
    </xdr:pic>
    <xdr:clientData/>
  </xdr:twoCellAnchor>
  <xdr:twoCellAnchor editAs="oneCell">
    <xdr:from>
      <xdr:col>1</xdr:col>
      <xdr:colOff>505409</xdr:colOff>
      <xdr:row>121</xdr:row>
      <xdr:rowOff>48597</xdr:rowOff>
    </xdr:from>
    <xdr:to>
      <xdr:col>6</xdr:col>
      <xdr:colOff>347411</xdr:colOff>
      <xdr:row>134</xdr:row>
      <xdr:rowOff>43776</xdr:rowOff>
    </xdr:to>
    <xdr:pic>
      <xdr:nvPicPr>
        <xdr:cNvPr id="35" name="Imagen 34">
          <a:extLst>
            <a:ext uri="{FF2B5EF4-FFF2-40B4-BE49-F238E27FC236}">
              <a16:creationId xmlns:a16="http://schemas.microsoft.com/office/drawing/2014/main" id="{FAB2AAB1-616B-4D8C-A09C-E6FF65419E30}"/>
            </a:ext>
          </a:extLst>
        </xdr:cNvPr>
        <xdr:cNvPicPr>
          <a:picLocks noChangeAspect="1"/>
        </xdr:cNvPicPr>
      </xdr:nvPicPr>
      <xdr:blipFill>
        <a:blip xmlns:r="http://schemas.openxmlformats.org/officeDocument/2006/relationships" r:embed="rId34"/>
        <a:stretch>
          <a:fillRect/>
        </a:stretch>
      </xdr:blipFill>
      <xdr:spPr>
        <a:xfrm>
          <a:off x="756869" y="22657137"/>
          <a:ext cx="3469122"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36" name="Imagen 35">
          <a:extLst>
            <a:ext uri="{FF2B5EF4-FFF2-40B4-BE49-F238E27FC236}">
              <a16:creationId xmlns:a16="http://schemas.microsoft.com/office/drawing/2014/main" id="{8F768E13-7BD0-4201-AC06-6A71A32E33CF}"/>
            </a:ext>
          </a:extLst>
        </xdr:cNvPr>
        <xdr:cNvPicPr>
          <a:picLocks noChangeAspect="1"/>
        </xdr:cNvPicPr>
      </xdr:nvPicPr>
      <xdr:blipFill>
        <a:blip xmlns:r="http://schemas.openxmlformats.org/officeDocument/2006/relationships" r:embed="rId35"/>
        <a:stretch>
          <a:fillRect/>
        </a:stretch>
      </xdr:blipFill>
      <xdr:spPr>
        <a:xfrm>
          <a:off x="562481" y="25581118"/>
          <a:ext cx="3473475" cy="2370399"/>
        </a:xfrm>
        <a:prstGeom prst="rect">
          <a:avLst/>
        </a:prstGeom>
      </xdr:spPr>
    </xdr:pic>
    <xdr:clientData/>
  </xdr:twoCellAnchor>
  <xdr:twoCellAnchor editAs="oneCell">
    <xdr:from>
      <xdr:col>7</xdr:col>
      <xdr:colOff>0</xdr:colOff>
      <xdr:row>169</xdr:row>
      <xdr:rowOff>0</xdr:rowOff>
    </xdr:from>
    <xdr:to>
      <xdr:col>10</xdr:col>
      <xdr:colOff>776968</xdr:colOff>
      <xdr:row>181</xdr:row>
      <xdr:rowOff>179407</xdr:rowOff>
    </xdr:to>
    <xdr:pic>
      <xdr:nvPicPr>
        <xdr:cNvPr id="37" name="Imagen 36" descr="E:\DCIM\141___01\IMG_1773.JPG">
          <a:extLst>
            <a:ext uri="{FF2B5EF4-FFF2-40B4-BE49-F238E27FC236}">
              <a16:creationId xmlns:a16="http://schemas.microsoft.com/office/drawing/2014/main" id="{4243C94F-D404-4F69-827B-CBE41E56E988}"/>
            </a:ext>
          </a:extLst>
        </xdr:cNvPr>
        <xdr:cNvPicPr/>
      </xdr:nvPicPr>
      <xdr:blipFill>
        <a:blip xmlns:r="http://schemas.openxmlformats.org/officeDocument/2006/relationships" r:embed="rId36" cstate="print">
          <a:extLst>
            <a:ext uri="{28A0092B-C50C-407E-A947-70E740481C1C}">
              <a14:useLocalDpi xmlns:a14="http://schemas.microsoft.com/office/drawing/2010/main"/>
            </a:ext>
          </a:extLst>
        </a:blip>
        <a:srcRect/>
        <a:stretch>
          <a:fillRect/>
        </a:stretch>
      </xdr:blipFill>
      <xdr:spPr bwMode="auto">
        <a:xfrm>
          <a:off x="4533900" y="31402020"/>
          <a:ext cx="3443968" cy="2373967"/>
        </a:xfrm>
        <a:prstGeom prst="rect">
          <a:avLst/>
        </a:prstGeom>
        <a:noFill/>
        <a:ln>
          <a:noFill/>
        </a:ln>
      </xdr:spPr>
    </xdr:pic>
    <xdr:clientData/>
  </xdr:twoCellAnchor>
  <xdr:twoCellAnchor editAs="oneCell">
    <xdr:from>
      <xdr:col>7</xdr:col>
      <xdr:colOff>398495</xdr:colOff>
      <xdr:row>265</xdr:row>
      <xdr:rowOff>77755</xdr:rowOff>
    </xdr:from>
    <xdr:to>
      <xdr:col>11</xdr:col>
      <xdr:colOff>279375</xdr:colOff>
      <xdr:row>278</xdr:row>
      <xdr:rowOff>72934</xdr:rowOff>
    </xdr:to>
    <xdr:pic>
      <xdr:nvPicPr>
        <xdr:cNvPr id="38" name="Imagen 37">
          <a:extLst>
            <a:ext uri="{FF2B5EF4-FFF2-40B4-BE49-F238E27FC236}">
              <a16:creationId xmlns:a16="http://schemas.microsoft.com/office/drawing/2014/main" id="{2066FF28-866C-4B46-8890-7E4731FAAA64}"/>
            </a:ext>
          </a:extLst>
        </xdr:cNvPr>
        <xdr:cNvPicPr>
          <a:picLocks noChangeAspect="1"/>
        </xdr:cNvPicPr>
      </xdr:nvPicPr>
      <xdr:blipFill>
        <a:blip xmlns:r="http://schemas.openxmlformats.org/officeDocument/2006/relationships" r:embed="rId37"/>
        <a:stretch>
          <a:fillRect/>
        </a:stretch>
      </xdr:blipFill>
      <xdr:spPr>
        <a:xfrm>
          <a:off x="4932395" y="49203895"/>
          <a:ext cx="3469900" cy="2372619"/>
        </a:xfrm>
        <a:prstGeom prst="rect">
          <a:avLst/>
        </a:prstGeom>
      </xdr:spPr>
    </xdr:pic>
    <xdr:clientData/>
  </xdr:twoCellAnchor>
  <xdr:twoCellAnchor editAs="oneCell">
    <xdr:from>
      <xdr:col>7</xdr:col>
      <xdr:colOff>291582</xdr:colOff>
      <xdr:row>297</xdr:row>
      <xdr:rowOff>38877</xdr:rowOff>
    </xdr:from>
    <xdr:to>
      <xdr:col>11</xdr:col>
      <xdr:colOff>172462</xdr:colOff>
      <xdr:row>310</xdr:row>
      <xdr:rowOff>34057</xdr:rowOff>
    </xdr:to>
    <xdr:pic>
      <xdr:nvPicPr>
        <xdr:cNvPr id="39" name="Imagen 38">
          <a:extLst>
            <a:ext uri="{FF2B5EF4-FFF2-40B4-BE49-F238E27FC236}">
              <a16:creationId xmlns:a16="http://schemas.microsoft.com/office/drawing/2014/main" id="{573AF2B4-B3C3-4B2F-B5B7-86FF9BB59CB4}"/>
            </a:ext>
          </a:extLst>
        </xdr:cNvPr>
        <xdr:cNvPicPr>
          <a:picLocks noChangeAspect="1"/>
        </xdr:cNvPicPr>
      </xdr:nvPicPr>
      <xdr:blipFill>
        <a:blip xmlns:r="http://schemas.openxmlformats.org/officeDocument/2006/relationships" r:embed="rId38"/>
        <a:stretch>
          <a:fillRect/>
        </a:stretch>
      </xdr:blipFill>
      <xdr:spPr>
        <a:xfrm>
          <a:off x="4825482" y="55024797"/>
          <a:ext cx="3469900" cy="2372620"/>
        </a:xfrm>
        <a:prstGeom prst="rect">
          <a:avLst/>
        </a:prstGeom>
      </xdr:spPr>
    </xdr:pic>
    <xdr:clientData/>
  </xdr:twoCellAnchor>
  <xdr:twoCellAnchor editAs="oneCell">
    <xdr:from>
      <xdr:col>7</xdr:col>
      <xdr:colOff>349898</xdr:colOff>
      <xdr:row>377</xdr:row>
      <xdr:rowOff>77755</xdr:rowOff>
    </xdr:from>
    <xdr:to>
      <xdr:col>11</xdr:col>
      <xdr:colOff>230778</xdr:colOff>
      <xdr:row>390</xdr:row>
      <xdr:rowOff>72934</xdr:rowOff>
    </xdr:to>
    <xdr:pic>
      <xdr:nvPicPr>
        <xdr:cNvPr id="40" name="Imagen 39">
          <a:extLst>
            <a:ext uri="{FF2B5EF4-FFF2-40B4-BE49-F238E27FC236}">
              <a16:creationId xmlns:a16="http://schemas.microsoft.com/office/drawing/2014/main" id="{420EE02C-B7CC-40E9-81E2-920AFB2FBA8C}"/>
            </a:ext>
          </a:extLst>
        </xdr:cNvPr>
        <xdr:cNvPicPr>
          <a:picLocks noChangeAspect="1"/>
        </xdr:cNvPicPr>
      </xdr:nvPicPr>
      <xdr:blipFill>
        <a:blip xmlns:r="http://schemas.openxmlformats.org/officeDocument/2006/relationships" r:embed="rId39"/>
        <a:stretch>
          <a:fillRect/>
        </a:stretch>
      </xdr:blipFill>
      <xdr:spPr>
        <a:xfrm>
          <a:off x="4883798" y="69709315"/>
          <a:ext cx="3469900" cy="2372619"/>
        </a:xfrm>
        <a:prstGeom prst="rect">
          <a:avLst/>
        </a:prstGeom>
      </xdr:spPr>
    </xdr:pic>
    <xdr:clientData/>
  </xdr:twoCellAnchor>
  <xdr:twoCellAnchor editAs="oneCell">
    <xdr:from>
      <xdr:col>7</xdr:col>
      <xdr:colOff>262424</xdr:colOff>
      <xdr:row>442</xdr:row>
      <xdr:rowOff>68036</xdr:rowOff>
    </xdr:from>
    <xdr:to>
      <xdr:col>11</xdr:col>
      <xdr:colOff>143304</xdr:colOff>
      <xdr:row>455</xdr:row>
      <xdr:rowOff>63215</xdr:rowOff>
    </xdr:to>
    <xdr:pic>
      <xdr:nvPicPr>
        <xdr:cNvPr id="41" name="Imagen 40">
          <a:extLst>
            <a:ext uri="{FF2B5EF4-FFF2-40B4-BE49-F238E27FC236}">
              <a16:creationId xmlns:a16="http://schemas.microsoft.com/office/drawing/2014/main" id="{C61FEA22-854D-4858-85AA-8BD95AD4D1CF}"/>
            </a:ext>
          </a:extLst>
        </xdr:cNvPr>
        <xdr:cNvPicPr>
          <a:picLocks noChangeAspect="1"/>
        </xdr:cNvPicPr>
      </xdr:nvPicPr>
      <xdr:blipFill>
        <a:blip xmlns:r="http://schemas.openxmlformats.org/officeDocument/2006/relationships" r:embed="rId40"/>
        <a:stretch>
          <a:fillRect/>
        </a:stretch>
      </xdr:blipFill>
      <xdr:spPr>
        <a:xfrm>
          <a:off x="4796324" y="81883976"/>
          <a:ext cx="3469900" cy="2372619"/>
        </a:xfrm>
        <a:prstGeom prst="rect">
          <a:avLst/>
        </a:prstGeom>
      </xdr:spPr>
    </xdr:pic>
    <xdr:clientData/>
  </xdr:twoCellAnchor>
  <xdr:twoCellAnchor editAs="oneCell">
    <xdr:from>
      <xdr:col>7</xdr:col>
      <xdr:colOff>291582</xdr:colOff>
      <xdr:row>522</xdr:row>
      <xdr:rowOff>97193</xdr:rowOff>
    </xdr:from>
    <xdr:to>
      <xdr:col>11</xdr:col>
      <xdr:colOff>172462</xdr:colOff>
      <xdr:row>535</xdr:row>
      <xdr:rowOff>92373</xdr:rowOff>
    </xdr:to>
    <xdr:pic>
      <xdr:nvPicPr>
        <xdr:cNvPr id="42" name="Imagen 41">
          <a:extLst>
            <a:ext uri="{FF2B5EF4-FFF2-40B4-BE49-F238E27FC236}">
              <a16:creationId xmlns:a16="http://schemas.microsoft.com/office/drawing/2014/main" id="{0437AD75-3E83-4ED6-949F-58ADEC45E3D9}"/>
            </a:ext>
          </a:extLst>
        </xdr:cNvPr>
        <xdr:cNvPicPr>
          <a:picLocks noChangeAspect="1"/>
        </xdr:cNvPicPr>
      </xdr:nvPicPr>
      <xdr:blipFill>
        <a:blip xmlns:r="http://schemas.openxmlformats.org/officeDocument/2006/relationships" r:embed="rId41"/>
        <a:stretch>
          <a:fillRect/>
        </a:stretch>
      </xdr:blipFill>
      <xdr:spPr>
        <a:xfrm>
          <a:off x="4825482" y="96650213"/>
          <a:ext cx="3469900" cy="2372620"/>
        </a:xfrm>
        <a:prstGeom prst="rect">
          <a:avLst/>
        </a:prstGeom>
      </xdr:spPr>
    </xdr:pic>
    <xdr:clientData/>
  </xdr:twoCellAnchor>
  <xdr:twoCellAnchor editAs="oneCell">
    <xdr:from>
      <xdr:col>7</xdr:col>
      <xdr:colOff>301301</xdr:colOff>
      <xdr:row>538</xdr:row>
      <xdr:rowOff>77755</xdr:rowOff>
    </xdr:from>
    <xdr:to>
      <xdr:col>11</xdr:col>
      <xdr:colOff>182181</xdr:colOff>
      <xdr:row>551</xdr:row>
      <xdr:rowOff>72934</xdr:rowOff>
    </xdr:to>
    <xdr:pic>
      <xdr:nvPicPr>
        <xdr:cNvPr id="43" name="Imagen 42">
          <a:extLst>
            <a:ext uri="{FF2B5EF4-FFF2-40B4-BE49-F238E27FC236}">
              <a16:creationId xmlns:a16="http://schemas.microsoft.com/office/drawing/2014/main" id="{1D9F21C5-D21B-4451-A533-9DD934D1257F}"/>
            </a:ext>
          </a:extLst>
        </xdr:cNvPr>
        <xdr:cNvPicPr>
          <a:picLocks noChangeAspect="1"/>
        </xdr:cNvPicPr>
      </xdr:nvPicPr>
      <xdr:blipFill>
        <a:blip xmlns:r="http://schemas.openxmlformats.org/officeDocument/2006/relationships" r:embed="rId42"/>
        <a:stretch>
          <a:fillRect/>
        </a:stretch>
      </xdr:blipFill>
      <xdr:spPr>
        <a:xfrm>
          <a:off x="4835201" y="99556855"/>
          <a:ext cx="3469900" cy="2372619"/>
        </a:xfrm>
        <a:prstGeom prst="rect">
          <a:avLst/>
        </a:prstGeom>
      </xdr:spPr>
    </xdr:pic>
    <xdr:clientData/>
  </xdr:twoCellAnchor>
  <xdr:twoCellAnchor editAs="oneCell">
    <xdr:from>
      <xdr:col>7</xdr:col>
      <xdr:colOff>281863</xdr:colOff>
      <xdr:row>554</xdr:row>
      <xdr:rowOff>68036</xdr:rowOff>
    </xdr:from>
    <xdr:to>
      <xdr:col>11</xdr:col>
      <xdr:colOff>162743</xdr:colOff>
      <xdr:row>567</xdr:row>
      <xdr:rowOff>55595</xdr:rowOff>
    </xdr:to>
    <xdr:pic>
      <xdr:nvPicPr>
        <xdr:cNvPr id="44" name="Imagen 43">
          <a:extLst>
            <a:ext uri="{FF2B5EF4-FFF2-40B4-BE49-F238E27FC236}">
              <a16:creationId xmlns:a16="http://schemas.microsoft.com/office/drawing/2014/main" id="{200B3B9E-027E-4E9A-95A4-F4D99E2DE53C}"/>
            </a:ext>
          </a:extLst>
        </xdr:cNvPr>
        <xdr:cNvPicPr>
          <a:picLocks noChangeAspect="1"/>
        </xdr:cNvPicPr>
      </xdr:nvPicPr>
      <xdr:blipFill>
        <a:blip xmlns:r="http://schemas.openxmlformats.org/officeDocument/2006/relationships" r:embed="rId43"/>
        <a:stretch>
          <a:fillRect/>
        </a:stretch>
      </xdr:blipFill>
      <xdr:spPr>
        <a:xfrm>
          <a:off x="4815763" y="102473216"/>
          <a:ext cx="3469900" cy="2364999"/>
        </a:xfrm>
        <a:prstGeom prst="rect">
          <a:avLst/>
        </a:prstGeom>
      </xdr:spPr>
    </xdr:pic>
    <xdr:clientData/>
  </xdr:twoCellAnchor>
  <xdr:twoCellAnchor editAs="oneCell">
    <xdr:from>
      <xdr:col>7</xdr:col>
      <xdr:colOff>388776</xdr:colOff>
      <xdr:row>570</xdr:row>
      <xdr:rowOff>58316</xdr:rowOff>
    </xdr:from>
    <xdr:to>
      <xdr:col>11</xdr:col>
      <xdr:colOff>269656</xdr:colOff>
      <xdr:row>583</xdr:row>
      <xdr:rowOff>45875</xdr:rowOff>
    </xdr:to>
    <xdr:pic>
      <xdr:nvPicPr>
        <xdr:cNvPr id="45" name="Imagen 44">
          <a:extLst>
            <a:ext uri="{FF2B5EF4-FFF2-40B4-BE49-F238E27FC236}">
              <a16:creationId xmlns:a16="http://schemas.microsoft.com/office/drawing/2014/main" id="{97672DCC-B803-45A5-9347-DCE955033B93}"/>
            </a:ext>
          </a:extLst>
        </xdr:cNvPr>
        <xdr:cNvPicPr>
          <a:picLocks noChangeAspect="1"/>
        </xdr:cNvPicPr>
      </xdr:nvPicPr>
      <xdr:blipFill>
        <a:blip xmlns:r="http://schemas.openxmlformats.org/officeDocument/2006/relationships" r:embed="rId44"/>
        <a:stretch>
          <a:fillRect/>
        </a:stretch>
      </xdr:blipFill>
      <xdr:spPr>
        <a:xfrm>
          <a:off x="4922676" y="105389576"/>
          <a:ext cx="3469900" cy="2364999"/>
        </a:xfrm>
        <a:prstGeom prst="rect">
          <a:avLst/>
        </a:prstGeom>
      </xdr:spPr>
    </xdr:pic>
    <xdr:clientData/>
  </xdr:twoCellAnchor>
  <xdr:twoCellAnchor editAs="oneCell">
    <xdr:from>
      <xdr:col>7</xdr:col>
      <xdr:colOff>330460</xdr:colOff>
      <xdr:row>586</xdr:row>
      <xdr:rowOff>58316</xdr:rowOff>
    </xdr:from>
    <xdr:to>
      <xdr:col>11</xdr:col>
      <xdr:colOff>211340</xdr:colOff>
      <xdr:row>599</xdr:row>
      <xdr:rowOff>53495</xdr:rowOff>
    </xdr:to>
    <xdr:pic>
      <xdr:nvPicPr>
        <xdr:cNvPr id="46" name="Imagen 45">
          <a:extLst>
            <a:ext uri="{FF2B5EF4-FFF2-40B4-BE49-F238E27FC236}">
              <a16:creationId xmlns:a16="http://schemas.microsoft.com/office/drawing/2014/main" id="{07043CCD-AD61-4B48-8833-6D1424F8F225}"/>
            </a:ext>
          </a:extLst>
        </xdr:cNvPr>
        <xdr:cNvPicPr>
          <a:picLocks noChangeAspect="1"/>
        </xdr:cNvPicPr>
      </xdr:nvPicPr>
      <xdr:blipFill>
        <a:blip xmlns:r="http://schemas.openxmlformats.org/officeDocument/2006/relationships" r:embed="rId45"/>
        <a:stretch>
          <a:fillRect/>
        </a:stretch>
      </xdr:blipFill>
      <xdr:spPr>
        <a:xfrm>
          <a:off x="4864360" y="108315656"/>
          <a:ext cx="3469900" cy="2372619"/>
        </a:xfrm>
        <a:prstGeom prst="rect">
          <a:avLst/>
        </a:prstGeom>
      </xdr:spPr>
    </xdr:pic>
    <xdr:clientData/>
  </xdr:twoCellAnchor>
  <xdr:twoCellAnchor editAs="oneCell">
    <xdr:from>
      <xdr:col>7</xdr:col>
      <xdr:colOff>359617</xdr:colOff>
      <xdr:row>635</xdr:row>
      <xdr:rowOff>68036</xdr:rowOff>
    </xdr:from>
    <xdr:to>
      <xdr:col>11</xdr:col>
      <xdr:colOff>240497</xdr:colOff>
      <xdr:row>648</xdr:row>
      <xdr:rowOff>63215</xdr:rowOff>
    </xdr:to>
    <xdr:pic>
      <xdr:nvPicPr>
        <xdr:cNvPr id="47" name="Imagen 46">
          <a:extLst>
            <a:ext uri="{FF2B5EF4-FFF2-40B4-BE49-F238E27FC236}">
              <a16:creationId xmlns:a16="http://schemas.microsoft.com/office/drawing/2014/main" id="{4EBBF9A0-3896-459B-B770-F7E648F5F580}"/>
            </a:ext>
          </a:extLst>
        </xdr:cNvPr>
        <xdr:cNvPicPr>
          <a:picLocks noChangeAspect="1"/>
        </xdr:cNvPicPr>
      </xdr:nvPicPr>
      <xdr:blipFill>
        <a:blip xmlns:r="http://schemas.openxmlformats.org/officeDocument/2006/relationships" r:embed="rId46"/>
        <a:stretch>
          <a:fillRect/>
        </a:stretch>
      </xdr:blipFill>
      <xdr:spPr>
        <a:xfrm>
          <a:off x="4893517" y="114733796"/>
          <a:ext cx="3469900" cy="2372619"/>
        </a:xfrm>
        <a:prstGeom prst="rect">
          <a:avLst/>
        </a:prstGeom>
      </xdr:spPr>
    </xdr:pic>
    <xdr:clientData/>
  </xdr:twoCellAnchor>
  <xdr:twoCellAnchor editAs="oneCell">
    <xdr:from>
      <xdr:col>7</xdr:col>
      <xdr:colOff>349898</xdr:colOff>
      <xdr:row>651</xdr:row>
      <xdr:rowOff>58316</xdr:rowOff>
    </xdr:from>
    <xdr:to>
      <xdr:col>11</xdr:col>
      <xdr:colOff>230778</xdr:colOff>
      <xdr:row>664</xdr:row>
      <xdr:rowOff>45876</xdr:rowOff>
    </xdr:to>
    <xdr:pic>
      <xdr:nvPicPr>
        <xdr:cNvPr id="48" name="Imagen 47">
          <a:extLst>
            <a:ext uri="{FF2B5EF4-FFF2-40B4-BE49-F238E27FC236}">
              <a16:creationId xmlns:a16="http://schemas.microsoft.com/office/drawing/2014/main" id="{47095120-A774-4B16-80C3-BE1D1F2B3D2B}"/>
            </a:ext>
          </a:extLst>
        </xdr:cNvPr>
        <xdr:cNvPicPr>
          <a:picLocks noChangeAspect="1"/>
        </xdr:cNvPicPr>
      </xdr:nvPicPr>
      <xdr:blipFill>
        <a:blip xmlns:r="http://schemas.openxmlformats.org/officeDocument/2006/relationships" r:embed="rId47"/>
        <a:stretch>
          <a:fillRect/>
        </a:stretch>
      </xdr:blipFill>
      <xdr:spPr>
        <a:xfrm>
          <a:off x="4883798" y="117657776"/>
          <a:ext cx="3469900" cy="2365000"/>
        </a:xfrm>
        <a:prstGeom prst="rect">
          <a:avLst/>
        </a:prstGeom>
      </xdr:spPr>
    </xdr:pic>
    <xdr:clientData/>
  </xdr:twoCellAnchor>
  <xdr:twoCellAnchor editAs="oneCell">
    <xdr:from>
      <xdr:col>7</xdr:col>
      <xdr:colOff>340179</xdr:colOff>
      <xdr:row>763</xdr:row>
      <xdr:rowOff>68036</xdr:rowOff>
    </xdr:from>
    <xdr:to>
      <xdr:col>11</xdr:col>
      <xdr:colOff>221059</xdr:colOff>
      <xdr:row>776</xdr:row>
      <xdr:rowOff>55596</xdr:rowOff>
    </xdr:to>
    <xdr:pic>
      <xdr:nvPicPr>
        <xdr:cNvPr id="49" name="Imagen 48">
          <a:extLst>
            <a:ext uri="{FF2B5EF4-FFF2-40B4-BE49-F238E27FC236}">
              <a16:creationId xmlns:a16="http://schemas.microsoft.com/office/drawing/2014/main" id="{4CB2D4F7-D94D-4591-BE69-63F127458DFE}"/>
            </a:ext>
          </a:extLst>
        </xdr:cNvPr>
        <xdr:cNvPicPr>
          <a:picLocks noChangeAspect="1"/>
        </xdr:cNvPicPr>
      </xdr:nvPicPr>
      <xdr:blipFill>
        <a:blip xmlns:r="http://schemas.openxmlformats.org/officeDocument/2006/relationships" r:embed="rId48"/>
        <a:stretch>
          <a:fillRect/>
        </a:stretch>
      </xdr:blipFill>
      <xdr:spPr>
        <a:xfrm>
          <a:off x="4874079" y="120593576"/>
          <a:ext cx="3469900" cy="2365000"/>
        </a:xfrm>
        <a:prstGeom prst="rect">
          <a:avLst/>
        </a:prstGeom>
      </xdr:spPr>
    </xdr:pic>
    <xdr:clientData/>
  </xdr:twoCellAnchor>
  <xdr:twoCellAnchor editAs="oneCell">
    <xdr:from>
      <xdr:col>7</xdr:col>
      <xdr:colOff>311020</xdr:colOff>
      <xdr:row>779</xdr:row>
      <xdr:rowOff>97194</xdr:rowOff>
    </xdr:from>
    <xdr:to>
      <xdr:col>11</xdr:col>
      <xdr:colOff>191900</xdr:colOff>
      <xdr:row>792</xdr:row>
      <xdr:rowOff>92373</xdr:rowOff>
    </xdr:to>
    <xdr:pic>
      <xdr:nvPicPr>
        <xdr:cNvPr id="50" name="Imagen 49">
          <a:extLst>
            <a:ext uri="{FF2B5EF4-FFF2-40B4-BE49-F238E27FC236}">
              <a16:creationId xmlns:a16="http://schemas.microsoft.com/office/drawing/2014/main" id="{EA5F423B-B18E-42C1-8306-6480F8A3EEAE}"/>
            </a:ext>
          </a:extLst>
        </xdr:cNvPr>
        <xdr:cNvPicPr>
          <a:picLocks noChangeAspect="1"/>
        </xdr:cNvPicPr>
      </xdr:nvPicPr>
      <xdr:blipFill>
        <a:blip xmlns:r="http://schemas.openxmlformats.org/officeDocument/2006/relationships" r:embed="rId49"/>
        <a:stretch>
          <a:fillRect/>
        </a:stretch>
      </xdr:blipFill>
      <xdr:spPr>
        <a:xfrm>
          <a:off x="4844920" y="123556434"/>
          <a:ext cx="3469900" cy="2372619"/>
        </a:xfrm>
        <a:prstGeom prst="rect">
          <a:avLst/>
        </a:prstGeom>
      </xdr:spPr>
    </xdr:pic>
    <xdr:clientData/>
  </xdr:twoCellAnchor>
  <xdr:twoCellAnchor editAs="oneCell">
    <xdr:from>
      <xdr:col>1</xdr:col>
      <xdr:colOff>301302</xdr:colOff>
      <xdr:row>9</xdr:row>
      <xdr:rowOff>38878</xdr:rowOff>
    </xdr:from>
    <xdr:to>
      <xdr:col>6</xdr:col>
      <xdr:colOff>135705</xdr:colOff>
      <xdr:row>22</xdr:row>
      <xdr:rowOff>22118</xdr:rowOff>
    </xdr:to>
    <xdr:pic>
      <xdr:nvPicPr>
        <xdr:cNvPr id="51" name="Imagen 50">
          <a:extLst>
            <a:ext uri="{FF2B5EF4-FFF2-40B4-BE49-F238E27FC236}">
              <a16:creationId xmlns:a16="http://schemas.microsoft.com/office/drawing/2014/main" id="{A4FE2999-C2C9-4197-8EBD-044F193F7332}"/>
            </a:ext>
          </a:extLst>
        </xdr:cNvPr>
        <xdr:cNvPicPr>
          <a:picLocks noChangeAspect="1"/>
        </xdr:cNvPicPr>
      </xdr:nvPicPr>
      <xdr:blipFill>
        <a:blip xmlns:r="http://schemas.openxmlformats.org/officeDocument/2006/relationships" r:embed="rId50"/>
        <a:stretch>
          <a:fillRect/>
        </a:stretch>
      </xdr:blipFill>
      <xdr:spPr>
        <a:xfrm>
          <a:off x="552762" y="1837198"/>
          <a:ext cx="3461523" cy="2375920"/>
        </a:xfrm>
        <a:prstGeom prst="rect">
          <a:avLst/>
        </a:prstGeom>
      </xdr:spPr>
    </xdr:pic>
    <xdr:clientData/>
  </xdr:twoCellAnchor>
  <xdr:twoCellAnchor editAs="oneCell">
    <xdr:from>
      <xdr:col>1</xdr:col>
      <xdr:colOff>301302</xdr:colOff>
      <xdr:row>57</xdr:row>
      <xdr:rowOff>48597</xdr:rowOff>
    </xdr:from>
    <xdr:to>
      <xdr:col>6</xdr:col>
      <xdr:colOff>135705</xdr:colOff>
      <xdr:row>70</xdr:row>
      <xdr:rowOff>41557</xdr:rowOff>
    </xdr:to>
    <xdr:pic>
      <xdr:nvPicPr>
        <xdr:cNvPr id="52" name="Imagen 51">
          <a:extLst>
            <a:ext uri="{FF2B5EF4-FFF2-40B4-BE49-F238E27FC236}">
              <a16:creationId xmlns:a16="http://schemas.microsoft.com/office/drawing/2014/main" id="{F9E226EF-2122-4DA5-BF2B-7C198222B1E3}"/>
            </a:ext>
          </a:extLst>
        </xdr:cNvPr>
        <xdr:cNvPicPr>
          <a:picLocks noChangeAspect="1"/>
        </xdr:cNvPicPr>
      </xdr:nvPicPr>
      <xdr:blipFill>
        <a:blip xmlns:r="http://schemas.openxmlformats.org/officeDocument/2006/relationships" r:embed="rId51"/>
        <a:stretch>
          <a:fillRect/>
        </a:stretch>
      </xdr:blipFill>
      <xdr:spPr>
        <a:xfrm>
          <a:off x="552762" y="10754697"/>
          <a:ext cx="3461523" cy="2370400"/>
        </a:xfrm>
        <a:prstGeom prst="rect">
          <a:avLst/>
        </a:prstGeom>
      </xdr:spPr>
    </xdr:pic>
    <xdr:clientData/>
  </xdr:twoCellAnchor>
  <xdr:twoCellAnchor editAs="oneCell">
    <xdr:from>
      <xdr:col>7</xdr:col>
      <xdr:colOff>340179</xdr:colOff>
      <xdr:row>57</xdr:row>
      <xdr:rowOff>58317</xdr:rowOff>
    </xdr:from>
    <xdr:to>
      <xdr:col>11</xdr:col>
      <xdr:colOff>215839</xdr:colOff>
      <xdr:row>70</xdr:row>
      <xdr:rowOff>51277</xdr:rowOff>
    </xdr:to>
    <xdr:pic>
      <xdr:nvPicPr>
        <xdr:cNvPr id="53" name="Imagen 52">
          <a:extLst>
            <a:ext uri="{FF2B5EF4-FFF2-40B4-BE49-F238E27FC236}">
              <a16:creationId xmlns:a16="http://schemas.microsoft.com/office/drawing/2014/main" id="{B2921A69-9900-4D5F-A463-2924422011E9}"/>
            </a:ext>
          </a:extLst>
        </xdr:cNvPr>
        <xdr:cNvPicPr>
          <a:picLocks noChangeAspect="1"/>
        </xdr:cNvPicPr>
      </xdr:nvPicPr>
      <xdr:blipFill>
        <a:blip xmlns:r="http://schemas.openxmlformats.org/officeDocument/2006/relationships" r:embed="rId52"/>
        <a:stretch>
          <a:fillRect/>
        </a:stretch>
      </xdr:blipFill>
      <xdr:spPr>
        <a:xfrm>
          <a:off x="4874079" y="10764417"/>
          <a:ext cx="3464680" cy="2370400"/>
        </a:xfrm>
        <a:prstGeom prst="rect">
          <a:avLst/>
        </a:prstGeom>
      </xdr:spPr>
    </xdr:pic>
    <xdr:clientData/>
  </xdr:twoCellAnchor>
  <xdr:twoCellAnchor editAs="oneCell">
    <xdr:from>
      <xdr:col>1</xdr:col>
      <xdr:colOff>0</xdr:colOff>
      <xdr:row>71</xdr:row>
      <xdr:rowOff>0</xdr:rowOff>
    </xdr:from>
    <xdr:to>
      <xdr:col>7</xdr:col>
      <xdr:colOff>9525</xdr:colOff>
      <xdr:row>73</xdr:row>
      <xdr:rowOff>9525</xdr:rowOff>
    </xdr:to>
    <xdr:pic>
      <xdr:nvPicPr>
        <xdr:cNvPr id="54" name="Imagen 53">
          <a:extLst>
            <a:ext uri="{FF2B5EF4-FFF2-40B4-BE49-F238E27FC236}">
              <a16:creationId xmlns:a16="http://schemas.microsoft.com/office/drawing/2014/main" id="{23023065-1AC1-4EB7-82B4-048C77865576}"/>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51460" y="13266420"/>
          <a:ext cx="4291965" cy="57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71</xdr:row>
      <xdr:rowOff>0</xdr:rowOff>
    </xdr:from>
    <xdr:to>
      <xdr:col>7</xdr:col>
      <xdr:colOff>9525</xdr:colOff>
      <xdr:row>73</xdr:row>
      <xdr:rowOff>9525</xdr:rowOff>
    </xdr:to>
    <xdr:pic>
      <xdr:nvPicPr>
        <xdr:cNvPr id="55" name="Imagen 54">
          <a:extLst>
            <a:ext uri="{FF2B5EF4-FFF2-40B4-BE49-F238E27FC236}">
              <a16:creationId xmlns:a16="http://schemas.microsoft.com/office/drawing/2014/main" id="{82F49C27-C0A3-465D-84FF-96272CCF0C9A}"/>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251460" y="13266420"/>
          <a:ext cx="4291965" cy="57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369338</xdr:colOff>
      <xdr:row>121</xdr:row>
      <xdr:rowOff>9720</xdr:rowOff>
    </xdr:from>
    <xdr:to>
      <xdr:col>11</xdr:col>
      <xdr:colOff>245039</xdr:colOff>
      <xdr:row>134</xdr:row>
      <xdr:rowOff>2679</xdr:rowOff>
    </xdr:to>
    <xdr:pic>
      <xdr:nvPicPr>
        <xdr:cNvPr id="56" name="Imagen 55">
          <a:extLst>
            <a:ext uri="{FF2B5EF4-FFF2-40B4-BE49-F238E27FC236}">
              <a16:creationId xmlns:a16="http://schemas.microsoft.com/office/drawing/2014/main" id="{82EFF349-74A1-4EE5-BD4A-0E465C53125D}"/>
            </a:ext>
          </a:extLst>
        </xdr:cNvPr>
        <xdr:cNvPicPr>
          <a:picLocks noChangeAspect="1"/>
        </xdr:cNvPicPr>
      </xdr:nvPicPr>
      <xdr:blipFill>
        <a:blip xmlns:r="http://schemas.openxmlformats.org/officeDocument/2006/relationships" r:embed="rId55"/>
        <a:stretch>
          <a:fillRect/>
        </a:stretch>
      </xdr:blipFill>
      <xdr:spPr>
        <a:xfrm>
          <a:off x="4903238" y="22618260"/>
          <a:ext cx="3464721" cy="2370399"/>
        </a:xfrm>
        <a:prstGeom prst="rect">
          <a:avLst/>
        </a:prstGeom>
      </xdr:spPr>
    </xdr:pic>
    <xdr:clientData/>
  </xdr:twoCellAnchor>
  <xdr:twoCellAnchor editAs="oneCell">
    <xdr:from>
      <xdr:col>7</xdr:col>
      <xdr:colOff>437372</xdr:colOff>
      <xdr:row>137</xdr:row>
      <xdr:rowOff>68035</xdr:rowOff>
    </xdr:from>
    <xdr:to>
      <xdr:col>11</xdr:col>
      <xdr:colOff>327432</xdr:colOff>
      <xdr:row>150</xdr:row>
      <xdr:rowOff>60994</xdr:rowOff>
    </xdr:to>
    <xdr:pic>
      <xdr:nvPicPr>
        <xdr:cNvPr id="57" name="Imagen 56">
          <a:extLst>
            <a:ext uri="{FF2B5EF4-FFF2-40B4-BE49-F238E27FC236}">
              <a16:creationId xmlns:a16="http://schemas.microsoft.com/office/drawing/2014/main" id="{77EF8055-DD95-4214-8F30-528E30ED59DE}"/>
            </a:ext>
          </a:extLst>
        </xdr:cNvPr>
        <xdr:cNvPicPr>
          <a:picLocks noChangeAspect="1"/>
        </xdr:cNvPicPr>
      </xdr:nvPicPr>
      <xdr:blipFill>
        <a:blip xmlns:r="http://schemas.openxmlformats.org/officeDocument/2006/relationships" r:embed="rId56"/>
        <a:stretch>
          <a:fillRect/>
        </a:stretch>
      </xdr:blipFill>
      <xdr:spPr>
        <a:xfrm>
          <a:off x="4971272" y="25610275"/>
          <a:ext cx="3479080" cy="2370399"/>
        </a:xfrm>
        <a:prstGeom prst="rect">
          <a:avLst/>
        </a:prstGeom>
      </xdr:spPr>
    </xdr:pic>
    <xdr:clientData/>
  </xdr:twoCellAnchor>
  <xdr:twoCellAnchor editAs="oneCell">
    <xdr:from>
      <xdr:col>1</xdr:col>
      <xdr:colOff>349899</xdr:colOff>
      <xdr:row>153</xdr:row>
      <xdr:rowOff>58316</xdr:rowOff>
    </xdr:from>
    <xdr:to>
      <xdr:col>6</xdr:col>
      <xdr:colOff>184302</xdr:colOff>
      <xdr:row>166</xdr:row>
      <xdr:rowOff>51275</xdr:rowOff>
    </xdr:to>
    <xdr:pic>
      <xdr:nvPicPr>
        <xdr:cNvPr id="58" name="Imagen 57">
          <a:extLst>
            <a:ext uri="{FF2B5EF4-FFF2-40B4-BE49-F238E27FC236}">
              <a16:creationId xmlns:a16="http://schemas.microsoft.com/office/drawing/2014/main" id="{EC4B4DEE-C50F-4CCF-94BB-D5D2C98B13A5}"/>
            </a:ext>
          </a:extLst>
        </xdr:cNvPr>
        <xdr:cNvPicPr>
          <a:picLocks noChangeAspect="1"/>
        </xdr:cNvPicPr>
      </xdr:nvPicPr>
      <xdr:blipFill>
        <a:blip xmlns:r="http://schemas.openxmlformats.org/officeDocument/2006/relationships" r:embed="rId57"/>
        <a:stretch>
          <a:fillRect/>
        </a:stretch>
      </xdr:blipFill>
      <xdr:spPr>
        <a:xfrm>
          <a:off x="601359" y="28526636"/>
          <a:ext cx="3461523" cy="2370399"/>
        </a:xfrm>
        <a:prstGeom prst="rect">
          <a:avLst/>
        </a:prstGeom>
      </xdr:spPr>
    </xdr:pic>
    <xdr:clientData/>
  </xdr:twoCellAnchor>
  <xdr:twoCellAnchor editAs="oneCell">
    <xdr:from>
      <xdr:col>7</xdr:col>
      <xdr:colOff>379056</xdr:colOff>
      <xdr:row>153</xdr:row>
      <xdr:rowOff>58317</xdr:rowOff>
    </xdr:from>
    <xdr:to>
      <xdr:col>11</xdr:col>
      <xdr:colOff>257130</xdr:colOff>
      <xdr:row>166</xdr:row>
      <xdr:rowOff>51276</xdr:rowOff>
    </xdr:to>
    <xdr:pic>
      <xdr:nvPicPr>
        <xdr:cNvPr id="59" name="Imagen 58">
          <a:extLst>
            <a:ext uri="{FF2B5EF4-FFF2-40B4-BE49-F238E27FC236}">
              <a16:creationId xmlns:a16="http://schemas.microsoft.com/office/drawing/2014/main" id="{97F3FDA7-0C30-466B-850F-6439B81401AA}"/>
            </a:ext>
          </a:extLst>
        </xdr:cNvPr>
        <xdr:cNvPicPr>
          <a:picLocks noChangeAspect="1"/>
        </xdr:cNvPicPr>
      </xdr:nvPicPr>
      <xdr:blipFill>
        <a:blip xmlns:r="http://schemas.openxmlformats.org/officeDocument/2006/relationships" r:embed="rId58"/>
        <a:stretch>
          <a:fillRect/>
        </a:stretch>
      </xdr:blipFill>
      <xdr:spPr>
        <a:xfrm>
          <a:off x="4912956" y="28526637"/>
          <a:ext cx="3467094" cy="2370399"/>
        </a:xfrm>
        <a:prstGeom prst="rect">
          <a:avLst/>
        </a:prstGeom>
      </xdr:spPr>
    </xdr:pic>
    <xdr:clientData/>
  </xdr:twoCellAnchor>
  <xdr:twoCellAnchor editAs="oneCell">
    <xdr:from>
      <xdr:col>1</xdr:col>
      <xdr:colOff>301301</xdr:colOff>
      <xdr:row>185</xdr:row>
      <xdr:rowOff>58316</xdr:rowOff>
    </xdr:from>
    <xdr:to>
      <xdr:col>6</xdr:col>
      <xdr:colOff>145283</xdr:colOff>
      <xdr:row>198</xdr:row>
      <xdr:rowOff>51276</xdr:rowOff>
    </xdr:to>
    <xdr:pic>
      <xdr:nvPicPr>
        <xdr:cNvPr id="60" name="Imagen 59">
          <a:extLst>
            <a:ext uri="{FF2B5EF4-FFF2-40B4-BE49-F238E27FC236}">
              <a16:creationId xmlns:a16="http://schemas.microsoft.com/office/drawing/2014/main" id="{773C8D76-56AC-4CCA-ACD2-F045EFD546B4}"/>
            </a:ext>
          </a:extLst>
        </xdr:cNvPr>
        <xdr:cNvPicPr>
          <a:picLocks noChangeAspect="1"/>
        </xdr:cNvPicPr>
      </xdr:nvPicPr>
      <xdr:blipFill>
        <a:blip xmlns:r="http://schemas.openxmlformats.org/officeDocument/2006/relationships" r:embed="rId59"/>
        <a:stretch>
          <a:fillRect/>
        </a:stretch>
      </xdr:blipFill>
      <xdr:spPr>
        <a:xfrm>
          <a:off x="552761" y="34386416"/>
          <a:ext cx="3471102" cy="2370400"/>
        </a:xfrm>
        <a:prstGeom prst="rect">
          <a:avLst/>
        </a:prstGeom>
      </xdr:spPr>
    </xdr:pic>
    <xdr:clientData/>
  </xdr:twoCellAnchor>
  <xdr:twoCellAnchor editAs="oneCell">
    <xdr:from>
      <xdr:col>7</xdr:col>
      <xdr:colOff>272143</xdr:colOff>
      <xdr:row>185</xdr:row>
      <xdr:rowOff>58316</xdr:rowOff>
    </xdr:from>
    <xdr:to>
      <xdr:col>11</xdr:col>
      <xdr:colOff>147803</xdr:colOff>
      <xdr:row>198</xdr:row>
      <xdr:rowOff>51276</xdr:rowOff>
    </xdr:to>
    <xdr:pic>
      <xdr:nvPicPr>
        <xdr:cNvPr id="61" name="Imagen 60">
          <a:extLst>
            <a:ext uri="{FF2B5EF4-FFF2-40B4-BE49-F238E27FC236}">
              <a16:creationId xmlns:a16="http://schemas.microsoft.com/office/drawing/2014/main" id="{53128DB6-671C-4F07-8133-9247F882D6AB}"/>
            </a:ext>
          </a:extLst>
        </xdr:cNvPr>
        <xdr:cNvPicPr>
          <a:picLocks noChangeAspect="1"/>
        </xdr:cNvPicPr>
      </xdr:nvPicPr>
      <xdr:blipFill>
        <a:blip xmlns:r="http://schemas.openxmlformats.org/officeDocument/2006/relationships" r:embed="rId60"/>
        <a:stretch>
          <a:fillRect/>
        </a:stretch>
      </xdr:blipFill>
      <xdr:spPr>
        <a:xfrm>
          <a:off x="4806043" y="34386416"/>
          <a:ext cx="3464680" cy="2370400"/>
        </a:xfrm>
        <a:prstGeom prst="rect">
          <a:avLst/>
        </a:prstGeom>
      </xdr:spPr>
    </xdr:pic>
    <xdr:clientData/>
  </xdr:twoCellAnchor>
  <xdr:twoCellAnchor editAs="oneCell">
    <xdr:from>
      <xdr:col>1</xdr:col>
      <xdr:colOff>320740</xdr:colOff>
      <xdr:row>201</xdr:row>
      <xdr:rowOff>97194</xdr:rowOff>
    </xdr:from>
    <xdr:to>
      <xdr:col>6</xdr:col>
      <xdr:colOff>159936</xdr:colOff>
      <xdr:row>214</xdr:row>
      <xdr:rowOff>90153</xdr:rowOff>
    </xdr:to>
    <xdr:pic>
      <xdr:nvPicPr>
        <xdr:cNvPr id="62" name="Imagen 61">
          <a:extLst>
            <a:ext uri="{FF2B5EF4-FFF2-40B4-BE49-F238E27FC236}">
              <a16:creationId xmlns:a16="http://schemas.microsoft.com/office/drawing/2014/main" id="{1D1ADFFE-4281-42EC-A342-8CC3FFF4D4E1}"/>
            </a:ext>
          </a:extLst>
        </xdr:cNvPr>
        <xdr:cNvPicPr>
          <a:picLocks noChangeAspect="1"/>
        </xdr:cNvPicPr>
      </xdr:nvPicPr>
      <xdr:blipFill>
        <a:blip xmlns:r="http://schemas.openxmlformats.org/officeDocument/2006/relationships" r:embed="rId61"/>
        <a:stretch>
          <a:fillRect/>
        </a:stretch>
      </xdr:blipFill>
      <xdr:spPr>
        <a:xfrm>
          <a:off x="572200" y="37358994"/>
          <a:ext cx="3466316" cy="2370399"/>
        </a:xfrm>
        <a:prstGeom prst="rect">
          <a:avLst/>
        </a:prstGeom>
      </xdr:spPr>
    </xdr:pic>
    <xdr:clientData/>
  </xdr:twoCellAnchor>
  <xdr:twoCellAnchor editAs="oneCell">
    <xdr:from>
      <xdr:col>7</xdr:col>
      <xdr:colOff>242984</xdr:colOff>
      <xdr:row>201</xdr:row>
      <xdr:rowOff>38877</xdr:rowOff>
    </xdr:from>
    <xdr:to>
      <xdr:col>11</xdr:col>
      <xdr:colOff>125824</xdr:colOff>
      <xdr:row>214</xdr:row>
      <xdr:rowOff>31836</xdr:rowOff>
    </xdr:to>
    <xdr:pic>
      <xdr:nvPicPr>
        <xdr:cNvPr id="63" name="Imagen 62">
          <a:extLst>
            <a:ext uri="{FF2B5EF4-FFF2-40B4-BE49-F238E27FC236}">
              <a16:creationId xmlns:a16="http://schemas.microsoft.com/office/drawing/2014/main" id="{493C5A41-71C7-4DB9-8A8D-D50073E9536D}"/>
            </a:ext>
          </a:extLst>
        </xdr:cNvPr>
        <xdr:cNvPicPr>
          <a:picLocks noChangeAspect="1"/>
        </xdr:cNvPicPr>
      </xdr:nvPicPr>
      <xdr:blipFill>
        <a:blip xmlns:r="http://schemas.openxmlformats.org/officeDocument/2006/relationships" r:embed="rId62"/>
        <a:stretch>
          <a:fillRect/>
        </a:stretch>
      </xdr:blipFill>
      <xdr:spPr>
        <a:xfrm>
          <a:off x="4776884" y="37300677"/>
          <a:ext cx="3471860" cy="2370399"/>
        </a:xfrm>
        <a:prstGeom prst="rect">
          <a:avLst/>
        </a:prstGeom>
      </xdr:spPr>
    </xdr:pic>
    <xdr:clientData/>
  </xdr:twoCellAnchor>
  <xdr:twoCellAnchor editAs="oneCell">
    <xdr:from>
      <xdr:col>1</xdr:col>
      <xdr:colOff>272143</xdr:colOff>
      <xdr:row>217</xdr:row>
      <xdr:rowOff>58316</xdr:rowOff>
    </xdr:from>
    <xdr:to>
      <xdr:col>6</xdr:col>
      <xdr:colOff>111339</xdr:colOff>
      <xdr:row>230</xdr:row>
      <xdr:rowOff>51275</xdr:rowOff>
    </xdr:to>
    <xdr:pic>
      <xdr:nvPicPr>
        <xdr:cNvPr id="64" name="Imagen 63">
          <a:extLst>
            <a:ext uri="{FF2B5EF4-FFF2-40B4-BE49-F238E27FC236}">
              <a16:creationId xmlns:a16="http://schemas.microsoft.com/office/drawing/2014/main" id="{4E462166-7F75-4E4C-88FB-2C9F1A3D9AA7}"/>
            </a:ext>
          </a:extLst>
        </xdr:cNvPr>
        <xdr:cNvPicPr>
          <a:picLocks noChangeAspect="1"/>
        </xdr:cNvPicPr>
      </xdr:nvPicPr>
      <xdr:blipFill>
        <a:blip xmlns:r="http://schemas.openxmlformats.org/officeDocument/2006/relationships" r:embed="rId63"/>
        <a:stretch>
          <a:fillRect/>
        </a:stretch>
      </xdr:blipFill>
      <xdr:spPr>
        <a:xfrm>
          <a:off x="523603" y="40246196"/>
          <a:ext cx="3466316" cy="2370399"/>
        </a:xfrm>
        <a:prstGeom prst="rect">
          <a:avLst/>
        </a:prstGeom>
      </xdr:spPr>
    </xdr:pic>
    <xdr:clientData/>
  </xdr:twoCellAnchor>
  <xdr:twoCellAnchor editAs="oneCell">
    <xdr:from>
      <xdr:col>7</xdr:col>
      <xdr:colOff>340180</xdr:colOff>
      <xdr:row>217</xdr:row>
      <xdr:rowOff>58316</xdr:rowOff>
    </xdr:from>
    <xdr:to>
      <xdr:col>11</xdr:col>
      <xdr:colOff>225413</xdr:colOff>
      <xdr:row>230</xdr:row>
      <xdr:rowOff>51275</xdr:rowOff>
    </xdr:to>
    <xdr:pic>
      <xdr:nvPicPr>
        <xdr:cNvPr id="65" name="Imagen 64">
          <a:extLst>
            <a:ext uri="{FF2B5EF4-FFF2-40B4-BE49-F238E27FC236}">
              <a16:creationId xmlns:a16="http://schemas.microsoft.com/office/drawing/2014/main" id="{85B9A920-DD36-4086-8A5F-36FBD7478FA8}"/>
            </a:ext>
          </a:extLst>
        </xdr:cNvPr>
        <xdr:cNvPicPr>
          <a:picLocks noChangeAspect="1"/>
        </xdr:cNvPicPr>
      </xdr:nvPicPr>
      <xdr:blipFill>
        <a:blip xmlns:r="http://schemas.openxmlformats.org/officeDocument/2006/relationships" r:embed="rId64"/>
        <a:stretch>
          <a:fillRect/>
        </a:stretch>
      </xdr:blipFill>
      <xdr:spPr>
        <a:xfrm>
          <a:off x="4874080" y="40246196"/>
          <a:ext cx="3474253" cy="2370399"/>
        </a:xfrm>
        <a:prstGeom prst="rect">
          <a:avLst/>
        </a:prstGeom>
      </xdr:spPr>
    </xdr:pic>
    <xdr:clientData/>
  </xdr:twoCellAnchor>
  <xdr:twoCellAnchor editAs="oneCell">
    <xdr:from>
      <xdr:col>1</xdr:col>
      <xdr:colOff>311020</xdr:colOff>
      <xdr:row>233</xdr:row>
      <xdr:rowOff>48597</xdr:rowOff>
    </xdr:from>
    <xdr:to>
      <xdr:col>6</xdr:col>
      <xdr:colOff>152602</xdr:colOff>
      <xdr:row>246</xdr:row>
      <xdr:rowOff>41556</xdr:rowOff>
    </xdr:to>
    <xdr:pic>
      <xdr:nvPicPr>
        <xdr:cNvPr id="66" name="Imagen 65">
          <a:extLst>
            <a:ext uri="{FF2B5EF4-FFF2-40B4-BE49-F238E27FC236}">
              <a16:creationId xmlns:a16="http://schemas.microsoft.com/office/drawing/2014/main" id="{49517A3E-7754-4C7C-9A68-A92BC9CB45B9}"/>
            </a:ext>
          </a:extLst>
        </xdr:cNvPr>
        <xdr:cNvPicPr>
          <a:picLocks noChangeAspect="1"/>
        </xdr:cNvPicPr>
      </xdr:nvPicPr>
      <xdr:blipFill>
        <a:blip xmlns:r="http://schemas.openxmlformats.org/officeDocument/2006/relationships" r:embed="rId65"/>
        <a:stretch>
          <a:fillRect/>
        </a:stretch>
      </xdr:blipFill>
      <xdr:spPr>
        <a:xfrm>
          <a:off x="562480" y="43322577"/>
          <a:ext cx="3468702" cy="2370399"/>
        </a:xfrm>
        <a:prstGeom prst="rect">
          <a:avLst/>
        </a:prstGeom>
      </xdr:spPr>
    </xdr:pic>
    <xdr:clientData/>
  </xdr:twoCellAnchor>
  <xdr:twoCellAnchor editAs="oneCell">
    <xdr:from>
      <xdr:col>7</xdr:col>
      <xdr:colOff>379058</xdr:colOff>
      <xdr:row>233</xdr:row>
      <xdr:rowOff>58317</xdr:rowOff>
    </xdr:from>
    <xdr:to>
      <xdr:col>11</xdr:col>
      <xdr:colOff>254759</xdr:colOff>
      <xdr:row>246</xdr:row>
      <xdr:rowOff>51276</xdr:rowOff>
    </xdr:to>
    <xdr:pic>
      <xdr:nvPicPr>
        <xdr:cNvPr id="67" name="Imagen 66">
          <a:extLst>
            <a:ext uri="{FF2B5EF4-FFF2-40B4-BE49-F238E27FC236}">
              <a16:creationId xmlns:a16="http://schemas.microsoft.com/office/drawing/2014/main" id="{403154F3-8CB8-48F4-BC46-613AB0AA621E}"/>
            </a:ext>
          </a:extLst>
        </xdr:cNvPr>
        <xdr:cNvPicPr>
          <a:picLocks noChangeAspect="1"/>
        </xdr:cNvPicPr>
      </xdr:nvPicPr>
      <xdr:blipFill>
        <a:blip xmlns:r="http://schemas.openxmlformats.org/officeDocument/2006/relationships" r:embed="rId66"/>
        <a:stretch>
          <a:fillRect/>
        </a:stretch>
      </xdr:blipFill>
      <xdr:spPr>
        <a:xfrm>
          <a:off x="4912958" y="43332297"/>
          <a:ext cx="3464721" cy="2370399"/>
        </a:xfrm>
        <a:prstGeom prst="rect">
          <a:avLst/>
        </a:prstGeom>
      </xdr:spPr>
    </xdr:pic>
    <xdr:clientData/>
  </xdr:twoCellAnchor>
  <xdr:twoCellAnchor editAs="oneCell">
    <xdr:from>
      <xdr:col>1</xdr:col>
      <xdr:colOff>233266</xdr:colOff>
      <xdr:row>249</xdr:row>
      <xdr:rowOff>48597</xdr:rowOff>
    </xdr:from>
    <xdr:to>
      <xdr:col>6</xdr:col>
      <xdr:colOff>74848</xdr:colOff>
      <xdr:row>262</xdr:row>
      <xdr:rowOff>51276</xdr:rowOff>
    </xdr:to>
    <xdr:pic>
      <xdr:nvPicPr>
        <xdr:cNvPr id="68" name="Imagen 67">
          <a:extLst>
            <a:ext uri="{FF2B5EF4-FFF2-40B4-BE49-F238E27FC236}">
              <a16:creationId xmlns:a16="http://schemas.microsoft.com/office/drawing/2014/main" id="{668DC673-BE40-438C-8D6C-296A35DE76D8}"/>
            </a:ext>
          </a:extLst>
        </xdr:cNvPr>
        <xdr:cNvPicPr>
          <a:picLocks noChangeAspect="1"/>
        </xdr:cNvPicPr>
      </xdr:nvPicPr>
      <xdr:blipFill>
        <a:blip xmlns:r="http://schemas.openxmlformats.org/officeDocument/2006/relationships" r:embed="rId67"/>
        <a:stretch>
          <a:fillRect/>
        </a:stretch>
      </xdr:blipFill>
      <xdr:spPr>
        <a:xfrm>
          <a:off x="484726" y="46256277"/>
          <a:ext cx="3468702" cy="2372499"/>
        </a:xfrm>
        <a:prstGeom prst="rect">
          <a:avLst/>
        </a:prstGeom>
      </xdr:spPr>
    </xdr:pic>
    <xdr:clientData/>
  </xdr:twoCellAnchor>
  <xdr:twoCellAnchor editAs="oneCell">
    <xdr:from>
      <xdr:col>7</xdr:col>
      <xdr:colOff>320740</xdr:colOff>
      <xdr:row>249</xdr:row>
      <xdr:rowOff>48597</xdr:rowOff>
    </xdr:from>
    <xdr:to>
      <xdr:col>11</xdr:col>
      <xdr:colOff>198814</xdr:colOff>
      <xdr:row>262</xdr:row>
      <xdr:rowOff>51276</xdr:rowOff>
    </xdr:to>
    <xdr:pic>
      <xdr:nvPicPr>
        <xdr:cNvPr id="69" name="Imagen 68">
          <a:extLst>
            <a:ext uri="{FF2B5EF4-FFF2-40B4-BE49-F238E27FC236}">
              <a16:creationId xmlns:a16="http://schemas.microsoft.com/office/drawing/2014/main" id="{56ACEC91-5B94-4FD6-8FFB-5AB625B88218}"/>
            </a:ext>
          </a:extLst>
        </xdr:cNvPr>
        <xdr:cNvPicPr>
          <a:picLocks noChangeAspect="1"/>
        </xdr:cNvPicPr>
      </xdr:nvPicPr>
      <xdr:blipFill>
        <a:blip xmlns:r="http://schemas.openxmlformats.org/officeDocument/2006/relationships" r:embed="rId68"/>
        <a:stretch>
          <a:fillRect/>
        </a:stretch>
      </xdr:blipFill>
      <xdr:spPr>
        <a:xfrm>
          <a:off x="4854640" y="46256277"/>
          <a:ext cx="3467094" cy="2372499"/>
        </a:xfrm>
        <a:prstGeom prst="rect">
          <a:avLst/>
        </a:prstGeom>
      </xdr:spPr>
    </xdr:pic>
    <xdr:clientData/>
  </xdr:twoCellAnchor>
  <xdr:twoCellAnchor editAs="oneCell">
    <xdr:from>
      <xdr:col>1</xdr:col>
      <xdr:colOff>262424</xdr:colOff>
      <xdr:row>281</xdr:row>
      <xdr:rowOff>58316</xdr:rowOff>
    </xdr:from>
    <xdr:to>
      <xdr:col>6</xdr:col>
      <xdr:colOff>111185</xdr:colOff>
      <xdr:row>294</xdr:row>
      <xdr:rowOff>51276</xdr:rowOff>
    </xdr:to>
    <xdr:pic>
      <xdr:nvPicPr>
        <xdr:cNvPr id="70" name="Imagen 69">
          <a:extLst>
            <a:ext uri="{FF2B5EF4-FFF2-40B4-BE49-F238E27FC236}">
              <a16:creationId xmlns:a16="http://schemas.microsoft.com/office/drawing/2014/main" id="{A4096ABB-00FE-45FB-AED8-6949BBC43AAA}"/>
            </a:ext>
          </a:extLst>
        </xdr:cNvPr>
        <xdr:cNvPicPr>
          <a:picLocks noChangeAspect="1"/>
        </xdr:cNvPicPr>
      </xdr:nvPicPr>
      <xdr:blipFill>
        <a:blip xmlns:r="http://schemas.openxmlformats.org/officeDocument/2006/relationships" r:embed="rId69"/>
        <a:stretch>
          <a:fillRect/>
        </a:stretch>
      </xdr:blipFill>
      <xdr:spPr>
        <a:xfrm>
          <a:off x="513884" y="52110536"/>
          <a:ext cx="3475881" cy="2370400"/>
        </a:xfrm>
        <a:prstGeom prst="rect">
          <a:avLst/>
        </a:prstGeom>
      </xdr:spPr>
    </xdr:pic>
    <xdr:clientData/>
  </xdr:twoCellAnchor>
  <xdr:twoCellAnchor editAs="oneCell">
    <xdr:from>
      <xdr:col>7</xdr:col>
      <xdr:colOff>272143</xdr:colOff>
      <xdr:row>281</xdr:row>
      <xdr:rowOff>68035</xdr:rowOff>
    </xdr:from>
    <xdr:to>
      <xdr:col>11</xdr:col>
      <xdr:colOff>154983</xdr:colOff>
      <xdr:row>294</xdr:row>
      <xdr:rowOff>60995</xdr:rowOff>
    </xdr:to>
    <xdr:pic>
      <xdr:nvPicPr>
        <xdr:cNvPr id="71" name="Imagen 70">
          <a:extLst>
            <a:ext uri="{FF2B5EF4-FFF2-40B4-BE49-F238E27FC236}">
              <a16:creationId xmlns:a16="http://schemas.microsoft.com/office/drawing/2014/main" id="{A91D7877-1537-4B92-AD00-F7C930D8FB75}"/>
            </a:ext>
          </a:extLst>
        </xdr:cNvPr>
        <xdr:cNvPicPr>
          <a:picLocks noChangeAspect="1"/>
        </xdr:cNvPicPr>
      </xdr:nvPicPr>
      <xdr:blipFill>
        <a:blip xmlns:r="http://schemas.openxmlformats.org/officeDocument/2006/relationships" r:embed="rId70"/>
        <a:stretch>
          <a:fillRect/>
        </a:stretch>
      </xdr:blipFill>
      <xdr:spPr>
        <a:xfrm>
          <a:off x="4806043" y="52120255"/>
          <a:ext cx="3471860" cy="2370400"/>
        </a:xfrm>
        <a:prstGeom prst="rect">
          <a:avLst/>
        </a:prstGeom>
      </xdr:spPr>
    </xdr:pic>
    <xdr:clientData/>
  </xdr:twoCellAnchor>
  <xdr:twoCellAnchor editAs="oneCell">
    <xdr:from>
      <xdr:col>1</xdr:col>
      <xdr:colOff>281862</xdr:colOff>
      <xdr:row>313</xdr:row>
      <xdr:rowOff>48597</xdr:rowOff>
    </xdr:from>
    <xdr:to>
      <xdr:col>6</xdr:col>
      <xdr:colOff>128258</xdr:colOff>
      <xdr:row>326</xdr:row>
      <xdr:rowOff>41556</xdr:rowOff>
    </xdr:to>
    <xdr:pic>
      <xdr:nvPicPr>
        <xdr:cNvPr id="72" name="Imagen 71">
          <a:extLst>
            <a:ext uri="{FF2B5EF4-FFF2-40B4-BE49-F238E27FC236}">
              <a16:creationId xmlns:a16="http://schemas.microsoft.com/office/drawing/2014/main" id="{ABEC32FD-470B-4D5A-B8B6-60B172FA73EC}"/>
            </a:ext>
          </a:extLst>
        </xdr:cNvPr>
        <xdr:cNvPicPr>
          <a:picLocks noChangeAspect="1"/>
        </xdr:cNvPicPr>
      </xdr:nvPicPr>
      <xdr:blipFill>
        <a:blip xmlns:r="http://schemas.openxmlformats.org/officeDocument/2006/relationships" r:embed="rId71"/>
        <a:stretch>
          <a:fillRect/>
        </a:stretch>
      </xdr:blipFill>
      <xdr:spPr>
        <a:xfrm>
          <a:off x="533322" y="57960597"/>
          <a:ext cx="3473516" cy="2370399"/>
        </a:xfrm>
        <a:prstGeom prst="rect">
          <a:avLst/>
        </a:prstGeom>
      </xdr:spPr>
    </xdr:pic>
    <xdr:clientData/>
  </xdr:twoCellAnchor>
  <xdr:twoCellAnchor editAs="oneCell">
    <xdr:from>
      <xdr:col>7</xdr:col>
      <xdr:colOff>388776</xdr:colOff>
      <xdr:row>313</xdr:row>
      <xdr:rowOff>58317</xdr:rowOff>
    </xdr:from>
    <xdr:to>
      <xdr:col>11</xdr:col>
      <xdr:colOff>274050</xdr:colOff>
      <xdr:row>326</xdr:row>
      <xdr:rowOff>51276</xdr:rowOff>
    </xdr:to>
    <xdr:pic>
      <xdr:nvPicPr>
        <xdr:cNvPr id="73" name="Imagen 72">
          <a:extLst>
            <a:ext uri="{FF2B5EF4-FFF2-40B4-BE49-F238E27FC236}">
              <a16:creationId xmlns:a16="http://schemas.microsoft.com/office/drawing/2014/main" id="{8A733751-302F-4DA6-9191-38076738037A}"/>
            </a:ext>
          </a:extLst>
        </xdr:cNvPr>
        <xdr:cNvPicPr>
          <a:picLocks noChangeAspect="1"/>
        </xdr:cNvPicPr>
      </xdr:nvPicPr>
      <xdr:blipFill>
        <a:blip xmlns:r="http://schemas.openxmlformats.org/officeDocument/2006/relationships" r:embed="rId72"/>
        <a:stretch>
          <a:fillRect/>
        </a:stretch>
      </xdr:blipFill>
      <xdr:spPr>
        <a:xfrm>
          <a:off x="4922676" y="57970317"/>
          <a:ext cx="3474294" cy="2370399"/>
        </a:xfrm>
        <a:prstGeom prst="rect">
          <a:avLst/>
        </a:prstGeom>
      </xdr:spPr>
    </xdr:pic>
    <xdr:clientData/>
  </xdr:twoCellAnchor>
  <xdr:twoCellAnchor editAs="oneCell">
    <xdr:from>
      <xdr:col>1</xdr:col>
      <xdr:colOff>272144</xdr:colOff>
      <xdr:row>329</xdr:row>
      <xdr:rowOff>48597</xdr:rowOff>
    </xdr:from>
    <xdr:to>
      <xdr:col>6</xdr:col>
      <xdr:colOff>106547</xdr:colOff>
      <xdr:row>342</xdr:row>
      <xdr:rowOff>41556</xdr:rowOff>
    </xdr:to>
    <xdr:pic>
      <xdr:nvPicPr>
        <xdr:cNvPr id="74" name="Imagen 73">
          <a:extLst>
            <a:ext uri="{FF2B5EF4-FFF2-40B4-BE49-F238E27FC236}">
              <a16:creationId xmlns:a16="http://schemas.microsoft.com/office/drawing/2014/main" id="{08B349AE-AC20-46ED-B68D-A42AA76078D4}"/>
            </a:ext>
          </a:extLst>
        </xdr:cNvPr>
        <xdr:cNvPicPr>
          <a:picLocks noChangeAspect="1"/>
        </xdr:cNvPicPr>
      </xdr:nvPicPr>
      <xdr:blipFill>
        <a:blip xmlns:r="http://schemas.openxmlformats.org/officeDocument/2006/relationships" r:embed="rId73"/>
        <a:stretch>
          <a:fillRect/>
        </a:stretch>
      </xdr:blipFill>
      <xdr:spPr>
        <a:xfrm>
          <a:off x="523604" y="60894297"/>
          <a:ext cx="3461523" cy="2370399"/>
        </a:xfrm>
        <a:prstGeom prst="rect">
          <a:avLst/>
        </a:prstGeom>
      </xdr:spPr>
    </xdr:pic>
    <xdr:clientData/>
  </xdr:twoCellAnchor>
  <xdr:twoCellAnchor editAs="oneCell">
    <xdr:from>
      <xdr:col>7</xdr:col>
      <xdr:colOff>359617</xdr:colOff>
      <xdr:row>329</xdr:row>
      <xdr:rowOff>38878</xdr:rowOff>
    </xdr:from>
    <xdr:to>
      <xdr:col>11</xdr:col>
      <xdr:colOff>240077</xdr:colOff>
      <xdr:row>342</xdr:row>
      <xdr:rowOff>31837</xdr:rowOff>
    </xdr:to>
    <xdr:pic>
      <xdr:nvPicPr>
        <xdr:cNvPr id="75" name="Imagen 74">
          <a:extLst>
            <a:ext uri="{FF2B5EF4-FFF2-40B4-BE49-F238E27FC236}">
              <a16:creationId xmlns:a16="http://schemas.microsoft.com/office/drawing/2014/main" id="{2BFC8275-C5DE-49B1-BB6D-208A35C05C8C}"/>
            </a:ext>
          </a:extLst>
        </xdr:cNvPr>
        <xdr:cNvPicPr>
          <a:picLocks noChangeAspect="1"/>
        </xdr:cNvPicPr>
      </xdr:nvPicPr>
      <xdr:blipFill>
        <a:blip xmlns:r="http://schemas.openxmlformats.org/officeDocument/2006/relationships" r:embed="rId74"/>
        <a:stretch>
          <a:fillRect/>
        </a:stretch>
      </xdr:blipFill>
      <xdr:spPr>
        <a:xfrm>
          <a:off x="4893517" y="60884578"/>
          <a:ext cx="3469480" cy="2370399"/>
        </a:xfrm>
        <a:prstGeom prst="rect">
          <a:avLst/>
        </a:prstGeom>
      </xdr:spPr>
    </xdr:pic>
    <xdr:clientData/>
  </xdr:twoCellAnchor>
  <xdr:twoCellAnchor editAs="oneCell">
    <xdr:from>
      <xdr:col>1</xdr:col>
      <xdr:colOff>311020</xdr:colOff>
      <xdr:row>393</xdr:row>
      <xdr:rowOff>116633</xdr:rowOff>
    </xdr:from>
    <xdr:to>
      <xdr:col>6</xdr:col>
      <xdr:colOff>152602</xdr:colOff>
      <xdr:row>406</xdr:row>
      <xdr:rowOff>109592</xdr:rowOff>
    </xdr:to>
    <xdr:pic>
      <xdr:nvPicPr>
        <xdr:cNvPr id="76" name="Imagen 75">
          <a:extLst>
            <a:ext uri="{FF2B5EF4-FFF2-40B4-BE49-F238E27FC236}">
              <a16:creationId xmlns:a16="http://schemas.microsoft.com/office/drawing/2014/main" id="{AAD2C0BB-444F-488D-BFDE-087F24997394}"/>
            </a:ext>
          </a:extLst>
        </xdr:cNvPr>
        <xdr:cNvPicPr>
          <a:picLocks noChangeAspect="1"/>
        </xdr:cNvPicPr>
      </xdr:nvPicPr>
      <xdr:blipFill>
        <a:blip xmlns:r="http://schemas.openxmlformats.org/officeDocument/2006/relationships" r:embed="rId75"/>
        <a:stretch>
          <a:fillRect/>
        </a:stretch>
      </xdr:blipFill>
      <xdr:spPr>
        <a:xfrm>
          <a:off x="562480" y="72674273"/>
          <a:ext cx="3468702" cy="2370399"/>
        </a:xfrm>
        <a:prstGeom prst="rect">
          <a:avLst/>
        </a:prstGeom>
      </xdr:spPr>
    </xdr:pic>
    <xdr:clientData/>
  </xdr:twoCellAnchor>
  <xdr:twoCellAnchor editAs="oneCell">
    <xdr:from>
      <xdr:col>7</xdr:col>
      <xdr:colOff>349898</xdr:colOff>
      <xdr:row>393</xdr:row>
      <xdr:rowOff>58317</xdr:rowOff>
    </xdr:from>
    <xdr:to>
      <xdr:col>11</xdr:col>
      <xdr:colOff>232738</xdr:colOff>
      <xdr:row>406</xdr:row>
      <xdr:rowOff>51276</xdr:rowOff>
    </xdr:to>
    <xdr:pic>
      <xdr:nvPicPr>
        <xdr:cNvPr id="77" name="Imagen 76">
          <a:extLst>
            <a:ext uri="{FF2B5EF4-FFF2-40B4-BE49-F238E27FC236}">
              <a16:creationId xmlns:a16="http://schemas.microsoft.com/office/drawing/2014/main" id="{50AB83F8-46A2-4E8C-BBB0-146986950BD2}"/>
            </a:ext>
          </a:extLst>
        </xdr:cNvPr>
        <xdr:cNvPicPr>
          <a:picLocks noChangeAspect="1"/>
        </xdr:cNvPicPr>
      </xdr:nvPicPr>
      <xdr:blipFill>
        <a:blip xmlns:r="http://schemas.openxmlformats.org/officeDocument/2006/relationships" r:embed="rId76"/>
        <a:stretch>
          <a:fillRect/>
        </a:stretch>
      </xdr:blipFill>
      <xdr:spPr>
        <a:xfrm>
          <a:off x="4883798" y="72615957"/>
          <a:ext cx="3471860" cy="2370399"/>
        </a:xfrm>
        <a:prstGeom prst="rect">
          <a:avLst/>
        </a:prstGeom>
      </xdr:spPr>
    </xdr:pic>
    <xdr:clientData/>
  </xdr:twoCellAnchor>
  <xdr:twoCellAnchor editAs="oneCell">
    <xdr:from>
      <xdr:col>1</xdr:col>
      <xdr:colOff>262425</xdr:colOff>
      <xdr:row>409</xdr:row>
      <xdr:rowOff>48597</xdr:rowOff>
    </xdr:from>
    <xdr:to>
      <xdr:col>6</xdr:col>
      <xdr:colOff>96828</xdr:colOff>
      <xdr:row>422</xdr:row>
      <xdr:rowOff>41557</xdr:rowOff>
    </xdr:to>
    <xdr:pic>
      <xdr:nvPicPr>
        <xdr:cNvPr id="78" name="Imagen 77">
          <a:extLst>
            <a:ext uri="{FF2B5EF4-FFF2-40B4-BE49-F238E27FC236}">
              <a16:creationId xmlns:a16="http://schemas.microsoft.com/office/drawing/2014/main" id="{28FC4EEE-2D35-4051-9957-4464C307950B}"/>
            </a:ext>
          </a:extLst>
        </xdr:cNvPr>
        <xdr:cNvPicPr>
          <a:picLocks noChangeAspect="1"/>
        </xdr:cNvPicPr>
      </xdr:nvPicPr>
      <xdr:blipFill>
        <a:blip xmlns:r="http://schemas.openxmlformats.org/officeDocument/2006/relationships" r:embed="rId77"/>
        <a:stretch>
          <a:fillRect/>
        </a:stretch>
      </xdr:blipFill>
      <xdr:spPr>
        <a:xfrm>
          <a:off x="513885" y="75684717"/>
          <a:ext cx="3461523" cy="2370400"/>
        </a:xfrm>
        <a:prstGeom prst="rect">
          <a:avLst/>
        </a:prstGeom>
      </xdr:spPr>
    </xdr:pic>
    <xdr:clientData/>
  </xdr:twoCellAnchor>
  <xdr:twoCellAnchor editAs="oneCell">
    <xdr:from>
      <xdr:col>7</xdr:col>
      <xdr:colOff>340179</xdr:colOff>
      <xdr:row>409</xdr:row>
      <xdr:rowOff>38877</xdr:rowOff>
    </xdr:from>
    <xdr:to>
      <xdr:col>11</xdr:col>
      <xdr:colOff>225412</xdr:colOff>
      <xdr:row>422</xdr:row>
      <xdr:rowOff>31837</xdr:rowOff>
    </xdr:to>
    <xdr:pic>
      <xdr:nvPicPr>
        <xdr:cNvPr id="79" name="Imagen 78">
          <a:extLst>
            <a:ext uri="{FF2B5EF4-FFF2-40B4-BE49-F238E27FC236}">
              <a16:creationId xmlns:a16="http://schemas.microsoft.com/office/drawing/2014/main" id="{E4695148-1F70-41E3-A1C7-91BB3BCFE8DE}"/>
            </a:ext>
          </a:extLst>
        </xdr:cNvPr>
        <xdr:cNvPicPr>
          <a:picLocks noChangeAspect="1"/>
        </xdr:cNvPicPr>
      </xdr:nvPicPr>
      <xdr:blipFill>
        <a:blip xmlns:r="http://schemas.openxmlformats.org/officeDocument/2006/relationships" r:embed="rId78"/>
        <a:stretch>
          <a:fillRect/>
        </a:stretch>
      </xdr:blipFill>
      <xdr:spPr>
        <a:xfrm>
          <a:off x="4874079" y="75674997"/>
          <a:ext cx="3474253" cy="2370400"/>
        </a:xfrm>
        <a:prstGeom prst="rect">
          <a:avLst/>
        </a:prstGeom>
      </xdr:spPr>
    </xdr:pic>
    <xdr:clientData/>
  </xdr:twoCellAnchor>
  <xdr:twoCellAnchor editAs="oneCell">
    <xdr:from>
      <xdr:col>1</xdr:col>
      <xdr:colOff>242984</xdr:colOff>
      <xdr:row>425</xdr:row>
      <xdr:rowOff>68036</xdr:rowOff>
    </xdr:from>
    <xdr:to>
      <xdr:col>6</xdr:col>
      <xdr:colOff>86966</xdr:colOff>
      <xdr:row>438</xdr:row>
      <xdr:rowOff>60995</xdr:rowOff>
    </xdr:to>
    <xdr:pic>
      <xdr:nvPicPr>
        <xdr:cNvPr id="80" name="Imagen 79">
          <a:extLst>
            <a:ext uri="{FF2B5EF4-FFF2-40B4-BE49-F238E27FC236}">
              <a16:creationId xmlns:a16="http://schemas.microsoft.com/office/drawing/2014/main" id="{43712F88-CCC2-4EC5-883F-A4DCA7E116CB}"/>
            </a:ext>
          </a:extLst>
        </xdr:cNvPr>
        <xdr:cNvPicPr>
          <a:picLocks noChangeAspect="1"/>
        </xdr:cNvPicPr>
      </xdr:nvPicPr>
      <xdr:blipFill>
        <a:blip xmlns:r="http://schemas.openxmlformats.org/officeDocument/2006/relationships" r:embed="rId79"/>
        <a:stretch>
          <a:fillRect/>
        </a:stretch>
      </xdr:blipFill>
      <xdr:spPr>
        <a:xfrm>
          <a:off x="494444" y="78637856"/>
          <a:ext cx="3471102" cy="2370399"/>
        </a:xfrm>
        <a:prstGeom prst="rect">
          <a:avLst/>
        </a:prstGeom>
      </xdr:spPr>
    </xdr:pic>
    <xdr:clientData/>
  </xdr:twoCellAnchor>
  <xdr:twoCellAnchor editAs="oneCell">
    <xdr:from>
      <xdr:col>7</xdr:col>
      <xdr:colOff>272142</xdr:colOff>
      <xdr:row>425</xdr:row>
      <xdr:rowOff>77756</xdr:rowOff>
    </xdr:from>
    <xdr:to>
      <xdr:col>11</xdr:col>
      <xdr:colOff>157416</xdr:colOff>
      <xdr:row>438</xdr:row>
      <xdr:rowOff>70715</xdr:rowOff>
    </xdr:to>
    <xdr:pic>
      <xdr:nvPicPr>
        <xdr:cNvPr id="81" name="Imagen 80">
          <a:extLst>
            <a:ext uri="{FF2B5EF4-FFF2-40B4-BE49-F238E27FC236}">
              <a16:creationId xmlns:a16="http://schemas.microsoft.com/office/drawing/2014/main" id="{E738A07C-2A69-42FA-A9FA-DF497CF69DB7}"/>
            </a:ext>
          </a:extLst>
        </xdr:cNvPr>
        <xdr:cNvPicPr>
          <a:picLocks noChangeAspect="1"/>
        </xdr:cNvPicPr>
      </xdr:nvPicPr>
      <xdr:blipFill>
        <a:blip xmlns:r="http://schemas.openxmlformats.org/officeDocument/2006/relationships" r:embed="rId80"/>
        <a:stretch>
          <a:fillRect/>
        </a:stretch>
      </xdr:blipFill>
      <xdr:spPr>
        <a:xfrm>
          <a:off x="4806042" y="78647576"/>
          <a:ext cx="3474294" cy="2370399"/>
        </a:xfrm>
        <a:prstGeom prst="rect">
          <a:avLst/>
        </a:prstGeom>
      </xdr:spPr>
    </xdr:pic>
    <xdr:clientData/>
  </xdr:twoCellAnchor>
  <xdr:twoCellAnchor editAs="oneCell">
    <xdr:from>
      <xdr:col>7</xdr:col>
      <xdr:colOff>447092</xdr:colOff>
      <xdr:row>458</xdr:row>
      <xdr:rowOff>87474</xdr:rowOff>
    </xdr:from>
    <xdr:to>
      <xdr:col>11</xdr:col>
      <xdr:colOff>324733</xdr:colOff>
      <xdr:row>471</xdr:row>
      <xdr:rowOff>80433</xdr:rowOff>
    </xdr:to>
    <xdr:pic>
      <xdr:nvPicPr>
        <xdr:cNvPr id="82" name="Imagen 81">
          <a:extLst>
            <a:ext uri="{FF2B5EF4-FFF2-40B4-BE49-F238E27FC236}">
              <a16:creationId xmlns:a16="http://schemas.microsoft.com/office/drawing/2014/main" id="{8B2D2AE2-B8C5-4600-8CD9-3A85D5BD6B48}"/>
            </a:ext>
          </a:extLst>
        </xdr:cNvPr>
        <xdr:cNvPicPr>
          <a:picLocks noChangeAspect="1"/>
        </xdr:cNvPicPr>
      </xdr:nvPicPr>
      <xdr:blipFill>
        <a:blip xmlns:r="http://schemas.openxmlformats.org/officeDocument/2006/relationships" r:embed="rId81"/>
        <a:stretch>
          <a:fillRect/>
        </a:stretch>
      </xdr:blipFill>
      <xdr:spPr>
        <a:xfrm>
          <a:off x="4980992" y="84829494"/>
          <a:ext cx="3466661" cy="2370399"/>
        </a:xfrm>
        <a:prstGeom prst="rect">
          <a:avLst/>
        </a:prstGeom>
      </xdr:spPr>
    </xdr:pic>
    <xdr:clientData/>
  </xdr:twoCellAnchor>
  <xdr:twoCellAnchor editAs="oneCell">
    <xdr:from>
      <xdr:col>7</xdr:col>
      <xdr:colOff>456812</xdr:colOff>
      <xdr:row>474</xdr:row>
      <xdr:rowOff>97194</xdr:rowOff>
    </xdr:from>
    <xdr:to>
      <xdr:col>11</xdr:col>
      <xdr:colOff>345757</xdr:colOff>
      <xdr:row>487</xdr:row>
      <xdr:rowOff>90153</xdr:rowOff>
    </xdr:to>
    <xdr:pic>
      <xdr:nvPicPr>
        <xdr:cNvPr id="83" name="Imagen 82">
          <a:extLst>
            <a:ext uri="{FF2B5EF4-FFF2-40B4-BE49-F238E27FC236}">
              <a16:creationId xmlns:a16="http://schemas.microsoft.com/office/drawing/2014/main" id="{FBB1DEE1-8072-4C42-8E45-5C8FAC0740D1}"/>
            </a:ext>
          </a:extLst>
        </xdr:cNvPr>
        <xdr:cNvPicPr>
          <a:picLocks noChangeAspect="1"/>
        </xdr:cNvPicPr>
      </xdr:nvPicPr>
      <xdr:blipFill>
        <a:blip xmlns:r="http://schemas.openxmlformats.org/officeDocument/2006/relationships" r:embed="rId82"/>
        <a:stretch>
          <a:fillRect/>
        </a:stretch>
      </xdr:blipFill>
      <xdr:spPr>
        <a:xfrm>
          <a:off x="4990712" y="87765294"/>
          <a:ext cx="3477965" cy="2469459"/>
        </a:xfrm>
        <a:prstGeom prst="rect">
          <a:avLst/>
        </a:prstGeom>
      </xdr:spPr>
    </xdr:pic>
    <xdr:clientData/>
  </xdr:twoCellAnchor>
  <xdr:twoCellAnchor editAs="oneCell">
    <xdr:from>
      <xdr:col>1</xdr:col>
      <xdr:colOff>330459</xdr:colOff>
      <xdr:row>490</xdr:row>
      <xdr:rowOff>68036</xdr:rowOff>
    </xdr:from>
    <xdr:to>
      <xdr:col>6</xdr:col>
      <xdr:colOff>172041</xdr:colOff>
      <xdr:row>503</xdr:row>
      <xdr:rowOff>60995</xdr:rowOff>
    </xdr:to>
    <xdr:pic>
      <xdr:nvPicPr>
        <xdr:cNvPr id="84" name="Imagen 83">
          <a:extLst>
            <a:ext uri="{FF2B5EF4-FFF2-40B4-BE49-F238E27FC236}">
              <a16:creationId xmlns:a16="http://schemas.microsoft.com/office/drawing/2014/main" id="{82CED769-2564-4134-983A-A2E49EBCCDC3}"/>
            </a:ext>
          </a:extLst>
        </xdr:cNvPr>
        <xdr:cNvPicPr>
          <a:picLocks noChangeAspect="1"/>
        </xdr:cNvPicPr>
      </xdr:nvPicPr>
      <xdr:blipFill>
        <a:blip xmlns:r="http://schemas.openxmlformats.org/officeDocument/2006/relationships" r:embed="rId83"/>
        <a:stretch>
          <a:fillRect/>
        </a:stretch>
      </xdr:blipFill>
      <xdr:spPr>
        <a:xfrm>
          <a:off x="581919" y="90768896"/>
          <a:ext cx="3468702" cy="2370399"/>
        </a:xfrm>
        <a:prstGeom prst="rect">
          <a:avLst/>
        </a:prstGeom>
      </xdr:spPr>
    </xdr:pic>
    <xdr:clientData/>
  </xdr:twoCellAnchor>
  <xdr:twoCellAnchor editAs="oneCell">
    <xdr:from>
      <xdr:col>7</xdr:col>
      <xdr:colOff>437372</xdr:colOff>
      <xdr:row>490</xdr:row>
      <xdr:rowOff>87475</xdr:rowOff>
    </xdr:from>
    <xdr:to>
      <xdr:col>11</xdr:col>
      <xdr:colOff>317832</xdr:colOff>
      <xdr:row>503</xdr:row>
      <xdr:rowOff>80434</xdr:rowOff>
    </xdr:to>
    <xdr:pic>
      <xdr:nvPicPr>
        <xdr:cNvPr id="85" name="Imagen 84">
          <a:extLst>
            <a:ext uri="{FF2B5EF4-FFF2-40B4-BE49-F238E27FC236}">
              <a16:creationId xmlns:a16="http://schemas.microsoft.com/office/drawing/2014/main" id="{60CF0EB0-7548-44E5-8518-5A632467FB4D}"/>
            </a:ext>
          </a:extLst>
        </xdr:cNvPr>
        <xdr:cNvPicPr>
          <a:picLocks noChangeAspect="1"/>
        </xdr:cNvPicPr>
      </xdr:nvPicPr>
      <xdr:blipFill>
        <a:blip xmlns:r="http://schemas.openxmlformats.org/officeDocument/2006/relationships" r:embed="rId84"/>
        <a:stretch>
          <a:fillRect/>
        </a:stretch>
      </xdr:blipFill>
      <xdr:spPr>
        <a:xfrm>
          <a:off x="4971272" y="90788335"/>
          <a:ext cx="3469480" cy="2370399"/>
        </a:xfrm>
        <a:prstGeom prst="rect">
          <a:avLst/>
        </a:prstGeom>
      </xdr:spPr>
    </xdr:pic>
    <xdr:clientData/>
  </xdr:twoCellAnchor>
  <xdr:twoCellAnchor editAs="oneCell">
    <xdr:from>
      <xdr:col>1</xdr:col>
      <xdr:colOff>330460</xdr:colOff>
      <xdr:row>506</xdr:row>
      <xdr:rowOff>68036</xdr:rowOff>
    </xdr:from>
    <xdr:to>
      <xdr:col>6</xdr:col>
      <xdr:colOff>172042</xdr:colOff>
      <xdr:row>519</xdr:row>
      <xdr:rowOff>60996</xdr:rowOff>
    </xdr:to>
    <xdr:pic>
      <xdr:nvPicPr>
        <xdr:cNvPr id="86" name="Imagen 85">
          <a:extLst>
            <a:ext uri="{FF2B5EF4-FFF2-40B4-BE49-F238E27FC236}">
              <a16:creationId xmlns:a16="http://schemas.microsoft.com/office/drawing/2014/main" id="{531969F3-AE65-4ABA-A50F-2D58F39D581E}"/>
            </a:ext>
          </a:extLst>
        </xdr:cNvPr>
        <xdr:cNvPicPr>
          <a:picLocks noChangeAspect="1"/>
        </xdr:cNvPicPr>
      </xdr:nvPicPr>
      <xdr:blipFill>
        <a:blip xmlns:r="http://schemas.openxmlformats.org/officeDocument/2006/relationships" r:embed="rId85"/>
        <a:stretch>
          <a:fillRect/>
        </a:stretch>
      </xdr:blipFill>
      <xdr:spPr>
        <a:xfrm>
          <a:off x="581920" y="93694976"/>
          <a:ext cx="3468702" cy="2370400"/>
        </a:xfrm>
        <a:prstGeom prst="rect">
          <a:avLst/>
        </a:prstGeom>
      </xdr:spPr>
    </xdr:pic>
    <xdr:clientData/>
  </xdr:twoCellAnchor>
  <xdr:twoCellAnchor editAs="oneCell">
    <xdr:from>
      <xdr:col>7</xdr:col>
      <xdr:colOff>369337</xdr:colOff>
      <xdr:row>506</xdr:row>
      <xdr:rowOff>77756</xdr:rowOff>
    </xdr:from>
    <xdr:to>
      <xdr:col>11</xdr:col>
      <xdr:colOff>249797</xdr:colOff>
      <xdr:row>519</xdr:row>
      <xdr:rowOff>70716</xdr:rowOff>
    </xdr:to>
    <xdr:pic>
      <xdr:nvPicPr>
        <xdr:cNvPr id="87" name="Imagen 86">
          <a:extLst>
            <a:ext uri="{FF2B5EF4-FFF2-40B4-BE49-F238E27FC236}">
              <a16:creationId xmlns:a16="http://schemas.microsoft.com/office/drawing/2014/main" id="{5694B59C-C0D1-4C5A-BBAC-A3C1D5BA21D2}"/>
            </a:ext>
          </a:extLst>
        </xdr:cNvPr>
        <xdr:cNvPicPr>
          <a:picLocks noChangeAspect="1"/>
        </xdr:cNvPicPr>
      </xdr:nvPicPr>
      <xdr:blipFill>
        <a:blip xmlns:r="http://schemas.openxmlformats.org/officeDocument/2006/relationships" r:embed="rId86"/>
        <a:stretch>
          <a:fillRect/>
        </a:stretch>
      </xdr:blipFill>
      <xdr:spPr>
        <a:xfrm>
          <a:off x="4903237" y="93704696"/>
          <a:ext cx="3469480" cy="2370400"/>
        </a:xfrm>
        <a:prstGeom prst="rect">
          <a:avLst/>
        </a:prstGeom>
      </xdr:spPr>
    </xdr:pic>
    <xdr:clientData/>
  </xdr:twoCellAnchor>
  <xdr:twoCellAnchor editAs="oneCell">
    <xdr:from>
      <xdr:col>1</xdr:col>
      <xdr:colOff>349898</xdr:colOff>
      <xdr:row>522</xdr:row>
      <xdr:rowOff>97194</xdr:rowOff>
    </xdr:from>
    <xdr:to>
      <xdr:col>6</xdr:col>
      <xdr:colOff>191480</xdr:colOff>
      <xdr:row>535</xdr:row>
      <xdr:rowOff>90154</xdr:rowOff>
    </xdr:to>
    <xdr:pic>
      <xdr:nvPicPr>
        <xdr:cNvPr id="88" name="Imagen 87">
          <a:extLst>
            <a:ext uri="{FF2B5EF4-FFF2-40B4-BE49-F238E27FC236}">
              <a16:creationId xmlns:a16="http://schemas.microsoft.com/office/drawing/2014/main" id="{EB7DFDA5-8093-445E-A99C-FF1538501D5E}"/>
            </a:ext>
          </a:extLst>
        </xdr:cNvPr>
        <xdr:cNvPicPr>
          <a:picLocks noChangeAspect="1"/>
        </xdr:cNvPicPr>
      </xdr:nvPicPr>
      <xdr:blipFill>
        <a:blip xmlns:r="http://schemas.openxmlformats.org/officeDocument/2006/relationships" r:embed="rId87"/>
        <a:stretch>
          <a:fillRect/>
        </a:stretch>
      </xdr:blipFill>
      <xdr:spPr>
        <a:xfrm>
          <a:off x="601358" y="96650214"/>
          <a:ext cx="3468702" cy="2370400"/>
        </a:xfrm>
        <a:prstGeom prst="rect">
          <a:avLst/>
        </a:prstGeom>
      </xdr:spPr>
    </xdr:pic>
    <xdr:clientData/>
  </xdr:twoCellAnchor>
  <xdr:twoCellAnchor editAs="oneCell">
    <xdr:from>
      <xdr:col>1</xdr:col>
      <xdr:colOff>272143</xdr:colOff>
      <xdr:row>602</xdr:row>
      <xdr:rowOff>106913</xdr:rowOff>
    </xdr:from>
    <xdr:to>
      <xdr:col>6</xdr:col>
      <xdr:colOff>110906</xdr:colOff>
      <xdr:row>615</xdr:row>
      <xdr:rowOff>99872</xdr:rowOff>
    </xdr:to>
    <xdr:pic>
      <xdr:nvPicPr>
        <xdr:cNvPr id="89" name="Imagen 88">
          <a:extLst>
            <a:ext uri="{FF2B5EF4-FFF2-40B4-BE49-F238E27FC236}">
              <a16:creationId xmlns:a16="http://schemas.microsoft.com/office/drawing/2014/main" id="{DB80D167-841B-4D4F-A6CD-F296B76AE8C4}"/>
            </a:ext>
          </a:extLst>
        </xdr:cNvPr>
        <xdr:cNvPicPr>
          <a:picLocks noChangeAspect="1"/>
        </xdr:cNvPicPr>
      </xdr:nvPicPr>
      <xdr:blipFill>
        <a:blip xmlns:r="http://schemas.openxmlformats.org/officeDocument/2006/relationships" r:embed="rId88"/>
        <a:stretch>
          <a:fillRect/>
        </a:stretch>
      </xdr:blipFill>
      <xdr:spPr>
        <a:xfrm>
          <a:off x="523603" y="111297953"/>
          <a:ext cx="3465883" cy="2370399"/>
        </a:xfrm>
        <a:prstGeom prst="rect">
          <a:avLst/>
        </a:prstGeom>
      </xdr:spPr>
    </xdr:pic>
    <xdr:clientData/>
  </xdr:twoCellAnchor>
  <xdr:twoCellAnchor editAs="oneCell">
    <xdr:from>
      <xdr:col>7</xdr:col>
      <xdr:colOff>320740</xdr:colOff>
      <xdr:row>602</xdr:row>
      <xdr:rowOff>87474</xdr:rowOff>
    </xdr:from>
    <xdr:to>
      <xdr:col>11</xdr:col>
      <xdr:colOff>201200</xdr:colOff>
      <xdr:row>615</xdr:row>
      <xdr:rowOff>80433</xdr:rowOff>
    </xdr:to>
    <xdr:pic>
      <xdr:nvPicPr>
        <xdr:cNvPr id="90" name="Imagen 89">
          <a:extLst>
            <a:ext uri="{FF2B5EF4-FFF2-40B4-BE49-F238E27FC236}">
              <a16:creationId xmlns:a16="http://schemas.microsoft.com/office/drawing/2014/main" id="{1499084D-1903-4068-8928-897CD6D1A1DB}"/>
            </a:ext>
          </a:extLst>
        </xdr:cNvPr>
        <xdr:cNvPicPr>
          <a:picLocks noChangeAspect="1"/>
        </xdr:cNvPicPr>
      </xdr:nvPicPr>
      <xdr:blipFill>
        <a:blip xmlns:r="http://schemas.openxmlformats.org/officeDocument/2006/relationships" r:embed="rId89"/>
        <a:stretch>
          <a:fillRect/>
        </a:stretch>
      </xdr:blipFill>
      <xdr:spPr>
        <a:xfrm>
          <a:off x="4854640" y="111278514"/>
          <a:ext cx="3469480" cy="23703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1680D10F-9D7D-423A-9AD6-1305D1C462B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1C907D2-F78B-4ABB-B559-F9A92917448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7940F22D-A2A8-4235-8F00-46FD3A868DF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A9D74707-A5D5-4C61-9604-AB3867C1FEA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182274</xdr:colOff>
      <xdr:row>24</xdr:row>
      <xdr:rowOff>86699</xdr:rowOff>
    </xdr:from>
    <xdr:to>
      <xdr:col>11</xdr:col>
      <xdr:colOff>53524</xdr:colOff>
      <xdr:row>37</xdr:row>
      <xdr:rowOff>118724</xdr:rowOff>
    </xdr:to>
    <xdr:pic>
      <xdr:nvPicPr>
        <xdr:cNvPr id="6" name="22 Imagen">
          <a:extLst>
            <a:ext uri="{FF2B5EF4-FFF2-40B4-BE49-F238E27FC236}">
              <a16:creationId xmlns:a16="http://schemas.microsoft.com/office/drawing/2014/main" id="{B130E495-9131-48EA-8D75-188379FB7A2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29434" y="4559639"/>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1C6BD93A-CD4E-4479-A4C8-42E08E32C46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DF708B9D-B3B8-43C2-ABAF-CB31EF35B0E9}"/>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295275</xdr:colOff>
      <xdr:row>56</xdr:row>
      <xdr:rowOff>85725</xdr:rowOff>
    </xdr:from>
    <xdr:to>
      <xdr:col>11</xdr:col>
      <xdr:colOff>169121</xdr:colOff>
      <xdr:row>69</xdr:row>
      <xdr:rowOff>129222</xdr:rowOff>
    </xdr:to>
    <xdr:pic>
      <xdr:nvPicPr>
        <xdr:cNvPr id="9" name="28 Imagen">
          <a:extLst>
            <a:ext uri="{FF2B5EF4-FFF2-40B4-BE49-F238E27FC236}">
              <a16:creationId xmlns:a16="http://schemas.microsoft.com/office/drawing/2014/main" id="{2413A7C6-EEF0-4A90-964C-B4381961CA0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42435" y="10487025"/>
          <a:ext cx="3462866" cy="2420937"/>
        </a:xfrm>
        <a:prstGeom prst="rect">
          <a:avLst/>
        </a:prstGeom>
      </xdr:spPr>
    </xdr:pic>
    <xdr:clientData/>
  </xdr:twoCellAnchor>
  <xdr:twoCellAnchor editAs="oneCell">
    <xdr:from>
      <xdr:col>1</xdr:col>
      <xdr:colOff>95251</xdr:colOff>
      <xdr:row>56</xdr:row>
      <xdr:rowOff>161925</xdr:rowOff>
    </xdr:from>
    <xdr:to>
      <xdr:col>6</xdr:col>
      <xdr:colOff>502497</xdr:colOff>
      <xdr:row>70</xdr:row>
      <xdr:rowOff>14922</xdr:rowOff>
    </xdr:to>
    <xdr:pic>
      <xdr:nvPicPr>
        <xdr:cNvPr id="10" name="29 Imagen">
          <a:extLst>
            <a:ext uri="{FF2B5EF4-FFF2-40B4-BE49-F238E27FC236}">
              <a16:creationId xmlns:a16="http://schemas.microsoft.com/office/drawing/2014/main" id="{FC82398B-6D4F-4EBF-964D-9A34A8588F8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46711" y="10563225"/>
          <a:ext cx="3447626" cy="2413317"/>
        </a:xfrm>
        <a:prstGeom prst="rect">
          <a:avLst/>
        </a:prstGeom>
      </xdr:spPr>
    </xdr:pic>
    <xdr:clientData/>
  </xdr:twoCellAnchor>
  <xdr:twoCellAnchor editAs="oneCell">
    <xdr:from>
      <xdr:col>7</xdr:col>
      <xdr:colOff>277461</xdr:colOff>
      <xdr:row>40</xdr:row>
      <xdr:rowOff>77127</xdr:rowOff>
    </xdr:from>
    <xdr:to>
      <xdr:col>11</xdr:col>
      <xdr:colOff>148839</xdr:colOff>
      <xdr:row>53</xdr:row>
      <xdr:rowOff>118773</xdr:rowOff>
    </xdr:to>
    <xdr:pic>
      <xdr:nvPicPr>
        <xdr:cNvPr id="11" name="27 Imagen">
          <a:extLst>
            <a:ext uri="{FF2B5EF4-FFF2-40B4-BE49-F238E27FC236}">
              <a16:creationId xmlns:a16="http://schemas.microsoft.com/office/drawing/2014/main" id="{66F6126E-B34A-48BB-B6F7-B29F92ACFFE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24621" y="7537107"/>
          <a:ext cx="3460398" cy="2419086"/>
        </a:xfrm>
        <a:prstGeom prst="rect">
          <a:avLst/>
        </a:prstGeom>
      </xdr:spPr>
    </xdr:pic>
    <xdr:clientData/>
  </xdr:twoCellAnchor>
  <xdr:twoCellAnchor editAs="oneCell">
    <xdr:from>
      <xdr:col>1</xdr:col>
      <xdr:colOff>135209</xdr:colOff>
      <xdr:row>73</xdr:row>
      <xdr:rowOff>49019</xdr:rowOff>
    </xdr:from>
    <xdr:to>
      <xdr:col>6</xdr:col>
      <xdr:colOff>538739</xdr:colOff>
      <xdr:row>86</xdr:row>
      <xdr:rowOff>89729</xdr:rowOff>
    </xdr:to>
    <xdr:pic>
      <xdr:nvPicPr>
        <xdr:cNvPr id="12" name="25 Imagen">
          <a:extLst>
            <a:ext uri="{FF2B5EF4-FFF2-40B4-BE49-F238E27FC236}">
              <a16:creationId xmlns:a16="http://schemas.microsoft.com/office/drawing/2014/main" id="{AFB18D7D-F942-4A2D-827C-B7B959D49C6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86669" y="13574519"/>
          <a:ext cx="3443910" cy="2418150"/>
        </a:xfrm>
        <a:prstGeom prst="rect">
          <a:avLst/>
        </a:prstGeom>
      </xdr:spPr>
    </xdr:pic>
    <xdr:clientData/>
  </xdr:twoCellAnchor>
  <xdr:twoCellAnchor editAs="oneCell">
    <xdr:from>
      <xdr:col>7</xdr:col>
      <xdr:colOff>217168</xdr:colOff>
      <xdr:row>73</xdr:row>
      <xdr:rowOff>38100</xdr:rowOff>
    </xdr:from>
    <xdr:to>
      <xdr:col>11</xdr:col>
      <xdr:colOff>91018</xdr:colOff>
      <xdr:row>86</xdr:row>
      <xdr:rowOff>81600</xdr:rowOff>
    </xdr:to>
    <xdr:pic>
      <xdr:nvPicPr>
        <xdr:cNvPr id="13" name="Imagen 12">
          <a:extLst>
            <a:ext uri="{FF2B5EF4-FFF2-40B4-BE49-F238E27FC236}">
              <a16:creationId xmlns:a16="http://schemas.microsoft.com/office/drawing/2014/main" id="{6C8C11C2-9386-42AE-B427-5083CA839873}"/>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64328" y="13563600"/>
          <a:ext cx="346287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1E50C86F-F4FC-47E8-A66C-E06CBE32B42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5B4ACC80-3274-4B2B-92E7-4FCC87EAF16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E21CC9E7-78A8-4DA2-B3DE-8F887D4FF779}"/>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571D38EC-4485-4E50-A7E6-CAC6A3B5CA1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D944AE0E-D6FE-4A56-A08B-EB712DE5136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440D6416-A3B7-44CD-B51B-5FF22447338B}"/>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7</xdr:col>
      <xdr:colOff>123826</xdr:colOff>
      <xdr:row>120</xdr:row>
      <xdr:rowOff>57150</xdr:rowOff>
    </xdr:from>
    <xdr:to>
      <xdr:col>10</xdr:col>
      <xdr:colOff>893022</xdr:colOff>
      <xdr:row>133</xdr:row>
      <xdr:rowOff>100647</xdr:rowOff>
    </xdr:to>
    <xdr:pic>
      <xdr:nvPicPr>
        <xdr:cNvPr id="20" name="35 Imagen">
          <a:extLst>
            <a:ext uri="{FF2B5EF4-FFF2-40B4-BE49-F238E27FC236}">
              <a16:creationId xmlns:a16="http://schemas.microsoft.com/office/drawing/2014/main" id="{3EC0BF59-9CBC-4B84-ABDE-282AA0AFF4D2}"/>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070986" y="22223730"/>
          <a:ext cx="3436196" cy="2420937"/>
        </a:xfrm>
        <a:prstGeom prst="rect">
          <a:avLst/>
        </a:prstGeom>
      </xdr:spPr>
    </xdr:pic>
    <xdr:clientData/>
  </xdr:twoCellAnchor>
  <xdr:twoCellAnchor editAs="oneCell">
    <xdr:from>
      <xdr:col>1</xdr:col>
      <xdr:colOff>87596</xdr:colOff>
      <xdr:row>152</xdr:row>
      <xdr:rowOff>134753</xdr:rowOff>
    </xdr:from>
    <xdr:to>
      <xdr:col>6</xdr:col>
      <xdr:colOff>491102</xdr:colOff>
      <xdr:row>165</xdr:row>
      <xdr:rowOff>175445</xdr:rowOff>
    </xdr:to>
    <xdr:pic>
      <xdr:nvPicPr>
        <xdr:cNvPr id="21" name="32 Imagen">
          <a:extLst>
            <a:ext uri="{FF2B5EF4-FFF2-40B4-BE49-F238E27FC236}">
              <a16:creationId xmlns:a16="http://schemas.microsoft.com/office/drawing/2014/main" id="{BED0CB6B-938B-4A0B-8720-230052F4BCBD}"/>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339056" y="28183973"/>
          <a:ext cx="3443886" cy="2418132"/>
        </a:xfrm>
        <a:prstGeom prst="rect">
          <a:avLst/>
        </a:prstGeom>
      </xdr:spPr>
    </xdr:pic>
    <xdr:clientData/>
  </xdr:twoCellAnchor>
  <xdr:oneCellAnchor>
    <xdr:from>
      <xdr:col>7</xdr:col>
      <xdr:colOff>210880</xdr:colOff>
      <xdr:row>136</xdr:row>
      <xdr:rowOff>105772</xdr:rowOff>
    </xdr:from>
    <xdr:ext cx="3357336" cy="2518002"/>
    <xdr:pic>
      <xdr:nvPicPr>
        <xdr:cNvPr id="22" name="35 Imagen">
          <a:extLst>
            <a:ext uri="{FF2B5EF4-FFF2-40B4-BE49-F238E27FC236}">
              <a16:creationId xmlns:a16="http://schemas.microsoft.com/office/drawing/2014/main" id="{873BC2E0-7C65-44EE-BFCF-D26C69DEA03F}"/>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158040" y="25213672"/>
          <a:ext cx="3357336" cy="2518002"/>
        </a:xfrm>
        <a:prstGeom prst="rect">
          <a:avLst/>
        </a:prstGeom>
      </xdr:spPr>
    </xdr:pic>
    <xdr:clientData/>
  </xdr:oneCellAnchor>
  <xdr:oneCellAnchor>
    <xdr:from>
      <xdr:col>7</xdr:col>
      <xdr:colOff>242648</xdr:colOff>
      <xdr:row>152</xdr:row>
      <xdr:rowOff>127217</xdr:rowOff>
    </xdr:from>
    <xdr:ext cx="3350952" cy="2513214"/>
    <xdr:pic>
      <xdr:nvPicPr>
        <xdr:cNvPr id="23" name="32 Imagen">
          <a:extLst>
            <a:ext uri="{FF2B5EF4-FFF2-40B4-BE49-F238E27FC236}">
              <a16:creationId xmlns:a16="http://schemas.microsoft.com/office/drawing/2014/main" id="{835633AC-8D73-4A7E-B207-7923D3D6EE4D}"/>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189808" y="28176437"/>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50F7A78-EBAB-43F8-AE27-076E6E07146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96D41487-9BAD-4449-A30C-4D53CED7CE5A}"/>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1</xdr:col>
      <xdr:colOff>137581</xdr:colOff>
      <xdr:row>7</xdr:row>
      <xdr:rowOff>63498</xdr:rowOff>
    </xdr:from>
    <xdr:to>
      <xdr:col>6</xdr:col>
      <xdr:colOff>761998</xdr:colOff>
      <xdr:row>15</xdr:row>
      <xdr:rowOff>253999</xdr:rowOff>
    </xdr:to>
    <xdr:pic>
      <xdr:nvPicPr>
        <xdr:cNvPr id="4" name="Imagen 3">
          <a:extLst>
            <a:ext uri="{FF2B5EF4-FFF2-40B4-BE49-F238E27FC236}">
              <a16:creationId xmlns:a16="http://schemas.microsoft.com/office/drawing/2014/main" id="{38B3C110-1415-463C-BC78-6F3D47C2210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rot="10800000">
          <a:off x="389041" y="1892298"/>
          <a:ext cx="3733377" cy="2689861"/>
        </a:xfrm>
        <a:prstGeom prst="rect">
          <a:avLst/>
        </a:prstGeom>
      </xdr:spPr>
    </xdr:pic>
    <xdr:clientData/>
  </xdr:twoCellAnchor>
  <xdr:twoCellAnchor editAs="oneCell">
    <xdr:from>
      <xdr:col>1</xdr:col>
      <xdr:colOff>86499</xdr:colOff>
      <xdr:row>16</xdr:row>
      <xdr:rowOff>118249</xdr:rowOff>
    </xdr:from>
    <xdr:to>
      <xdr:col>6</xdr:col>
      <xdr:colOff>821360</xdr:colOff>
      <xdr:row>24</xdr:row>
      <xdr:rowOff>211665</xdr:rowOff>
    </xdr:to>
    <xdr:pic>
      <xdr:nvPicPr>
        <xdr:cNvPr id="5" name="Imagen 4">
          <a:extLst>
            <a:ext uri="{FF2B5EF4-FFF2-40B4-BE49-F238E27FC236}">
              <a16:creationId xmlns:a16="http://schemas.microsoft.com/office/drawing/2014/main" id="{704396CB-7F3C-4AE2-A109-C3E3A06357D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37959" y="4758829"/>
          <a:ext cx="3843821" cy="2775656"/>
        </a:xfrm>
        <a:prstGeom prst="rect">
          <a:avLst/>
        </a:prstGeom>
      </xdr:spPr>
    </xdr:pic>
    <xdr:clientData/>
  </xdr:twoCellAnchor>
  <xdr:twoCellAnchor editAs="oneCell">
    <xdr:from>
      <xdr:col>7</xdr:col>
      <xdr:colOff>109499</xdr:colOff>
      <xdr:row>16</xdr:row>
      <xdr:rowOff>130665</xdr:rowOff>
    </xdr:from>
    <xdr:to>
      <xdr:col>11</xdr:col>
      <xdr:colOff>707863</xdr:colOff>
      <xdr:row>24</xdr:row>
      <xdr:rowOff>232833</xdr:rowOff>
    </xdr:to>
    <xdr:pic>
      <xdr:nvPicPr>
        <xdr:cNvPr id="6" name="Imagen 5">
          <a:extLst>
            <a:ext uri="{FF2B5EF4-FFF2-40B4-BE49-F238E27FC236}">
              <a16:creationId xmlns:a16="http://schemas.microsoft.com/office/drawing/2014/main" id="{B4A78FAC-00DA-4BC5-BC4F-605A0F50CBF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384319" y="4771245"/>
          <a:ext cx="3844484" cy="2784408"/>
        </a:xfrm>
        <a:prstGeom prst="rect">
          <a:avLst/>
        </a:prstGeom>
      </xdr:spPr>
    </xdr:pic>
    <xdr:clientData/>
  </xdr:twoCellAnchor>
  <xdr:twoCellAnchor editAs="oneCell">
    <xdr:from>
      <xdr:col>7</xdr:col>
      <xdr:colOff>164250</xdr:colOff>
      <xdr:row>7</xdr:row>
      <xdr:rowOff>58415</xdr:rowOff>
    </xdr:from>
    <xdr:to>
      <xdr:col>11</xdr:col>
      <xdr:colOff>613834</xdr:colOff>
      <xdr:row>15</xdr:row>
      <xdr:rowOff>228916</xdr:rowOff>
    </xdr:to>
    <xdr:pic>
      <xdr:nvPicPr>
        <xdr:cNvPr id="7" name="Imagen 6">
          <a:extLst>
            <a:ext uri="{FF2B5EF4-FFF2-40B4-BE49-F238E27FC236}">
              <a16:creationId xmlns:a16="http://schemas.microsoft.com/office/drawing/2014/main" id="{A963940E-267D-48AD-B410-3810C72D285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439070" y="1887215"/>
          <a:ext cx="3695704" cy="2669861"/>
        </a:xfrm>
        <a:prstGeom prst="rect">
          <a:avLst/>
        </a:prstGeom>
      </xdr:spPr>
    </xdr:pic>
    <xdr:clientData/>
  </xdr:twoCellAnchor>
  <xdr:twoCellAnchor editAs="oneCell">
    <xdr:from>
      <xdr:col>1</xdr:col>
      <xdr:colOff>126998</xdr:colOff>
      <xdr:row>26</xdr:row>
      <xdr:rowOff>116415</xdr:rowOff>
    </xdr:from>
    <xdr:to>
      <xdr:col>6</xdr:col>
      <xdr:colOff>821971</xdr:colOff>
      <xdr:row>34</xdr:row>
      <xdr:rowOff>126999</xdr:rowOff>
    </xdr:to>
    <xdr:pic>
      <xdr:nvPicPr>
        <xdr:cNvPr id="8" name="Imagen 7">
          <a:extLst>
            <a:ext uri="{FF2B5EF4-FFF2-40B4-BE49-F238E27FC236}">
              <a16:creationId xmlns:a16="http://schemas.microsoft.com/office/drawing/2014/main" id="{679E3B01-C769-4482-BDBE-63065146986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78458" y="8681295"/>
          <a:ext cx="3803933" cy="2746164"/>
        </a:xfrm>
        <a:prstGeom prst="rect">
          <a:avLst/>
        </a:prstGeom>
      </xdr:spPr>
    </xdr:pic>
    <xdr:clientData/>
  </xdr:twoCellAnchor>
  <xdr:twoCellAnchor editAs="oneCell">
    <xdr:from>
      <xdr:col>7</xdr:col>
      <xdr:colOff>97083</xdr:colOff>
      <xdr:row>35</xdr:row>
      <xdr:rowOff>139416</xdr:rowOff>
    </xdr:from>
    <xdr:to>
      <xdr:col>11</xdr:col>
      <xdr:colOff>655558</xdr:colOff>
      <xdr:row>43</xdr:row>
      <xdr:rowOff>391584</xdr:rowOff>
    </xdr:to>
    <xdr:pic>
      <xdr:nvPicPr>
        <xdr:cNvPr id="9" name="Imagen 8">
          <a:extLst>
            <a:ext uri="{FF2B5EF4-FFF2-40B4-BE49-F238E27FC236}">
              <a16:creationId xmlns:a16="http://schemas.microsoft.com/office/drawing/2014/main" id="{ED0A2BD8-54E1-419D-9A9C-B828C143482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371903" y="11790396"/>
          <a:ext cx="3804595" cy="2751528"/>
        </a:xfrm>
        <a:prstGeom prst="rect">
          <a:avLst/>
        </a:prstGeom>
      </xdr:spPr>
    </xdr:pic>
    <xdr:clientData/>
  </xdr:twoCellAnchor>
  <xdr:twoCellAnchor editAs="oneCell">
    <xdr:from>
      <xdr:col>1</xdr:col>
      <xdr:colOff>81415</xdr:colOff>
      <xdr:row>35</xdr:row>
      <xdr:rowOff>92000</xdr:rowOff>
    </xdr:from>
    <xdr:to>
      <xdr:col>6</xdr:col>
      <xdr:colOff>808943</xdr:colOff>
      <xdr:row>43</xdr:row>
      <xdr:rowOff>359834</xdr:rowOff>
    </xdr:to>
    <xdr:pic>
      <xdr:nvPicPr>
        <xdr:cNvPr id="10" name="Imagen 9">
          <a:extLst>
            <a:ext uri="{FF2B5EF4-FFF2-40B4-BE49-F238E27FC236}">
              <a16:creationId xmlns:a16="http://schemas.microsoft.com/office/drawing/2014/main" id="{7F185273-6428-42D9-A01F-D109D671EE7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32875" y="11742980"/>
          <a:ext cx="3836488" cy="2767194"/>
        </a:xfrm>
        <a:prstGeom prst="rect">
          <a:avLst/>
        </a:prstGeom>
      </xdr:spPr>
    </xdr:pic>
    <xdr:clientData/>
  </xdr:twoCellAnchor>
  <xdr:twoCellAnchor editAs="oneCell">
    <xdr:from>
      <xdr:col>7</xdr:col>
      <xdr:colOff>63915</xdr:colOff>
      <xdr:row>26</xdr:row>
      <xdr:rowOff>85083</xdr:rowOff>
    </xdr:from>
    <xdr:to>
      <xdr:col>11</xdr:col>
      <xdr:colOff>666610</xdr:colOff>
      <xdr:row>34</xdr:row>
      <xdr:rowOff>137583</xdr:rowOff>
    </xdr:to>
    <xdr:pic>
      <xdr:nvPicPr>
        <xdr:cNvPr id="11" name="Imagen 10">
          <a:extLst>
            <a:ext uri="{FF2B5EF4-FFF2-40B4-BE49-F238E27FC236}">
              <a16:creationId xmlns:a16="http://schemas.microsoft.com/office/drawing/2014/main" id="{6CA6BE32-40B6-4D66-BE0E-E8FC07C545D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38735" y="8649963"/>
          <a:ext cx="3848815" cy="2788080"/>
        </a:xfrm>
        <a:prstGeom prst="rect">
          <a:avLst/>
        </a:prstGeom>
      </xdr:spPr>
    </xdr:pic>
    <xdr:clientData/>
  </xdr:twoCellAnchor>
  <xdr:twoCellAnchor editAs="oneCell">
    <xdr:from>
      <xdr:col>1</xdr:col>
      <xdr:colOff>52915</xdr:colOff>
      <xdr:row>45</xdr:row>
      <xdr:rowOff>95250</xdr:rowOff>
    </xdr:from>
    <xdr:to>
      <xdr:col>6</xdr:col>
      <xdr:colOff>804332</xdr:colOff>
      <xdr:row>53</xdr:row>
      <xdr:rowOff>381000</xdr:rowOff>
    </xdr:to>
    <xdr:pic>
      <xdr:nvPicPr>
        <xdr:cNvPr id="12" name="Imagen 11">
          <a:extLst>
            <a:ext uri="{FF2B5EF4-FFF2-40B4-BE49-F238E27FC236}">
              <a16:creationId xmlns:a16="http://schemas.microsoft.com/office/drawing/2014/main" id="{75D3F701-2C5C-42D6-8B62-74F3378EF0B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04375" y="15617190"/>
          <a:ext cx="3860377" cy="2785110"/>
        </a:xfrm>
        <a:prstGeom prst="rect">
          <a:avLst/>
        </a:prstGeom>
      </xdr:spPr>
    </xdr:pic>
    <xdr:clientData/>
  </xdr:twoCellAnchor>
  <xdr:twoCellAnchor editAs="oneCell">
    <xdr:from>
      <xdr:col>7</xdr:col>
      <xdr:colOff>75915</xdr:colOff>
      <xdr:row>45</xdr:row>
      <xdr:rowOff>118250</xdr:rowOff>
    </xdr:from>
    <xdr:to>
      <xdr:col>11</xdr:col>
      <xdr:colOff>690832</xdr:colOff>
      <xdr:row>53</xdr:row>
      <xdr:rowOff>412750</xdr:rowOff>
    </xdr:to>
    <xdr:pic>
      <xdr:nvPicPr>
        <xdr:cNvPr id="13" name="Imagen 12">
          <a:extLst>
            <a:ext uri="{FF2B5EF4-FFF2-40B4-BE49-F238E27FC236}">
              <a16:creationId xmlns:a16="http://schemas.microsoft.com/office/drawing/2014/main" id="{2FCC90F8-30A1-47D9-9516-025182ABB63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350735" y="15640190"/>
          <a:ext cx="3861037" cy="2793860"/>
        </a:xfrm>
        <a:prstGeom prst="rect">
          <a:avLst/>
        </a:prstGeom>
      </xdr:spPr>
    </xdr:pic>
    <xdr:clientData/>
  </xdr:twoCellAnchor>
  <xdr:twoCellAnchor editAs="oneCell">
    <xdr:from>
      <xdr:col>7</xdr:col>
      <xdr:colOff>77749</xdr:colOff>
      <xdr:row>55</xdr:row>
      <xdr:rowOff>109499</xdr:rowOff>
    </xdr:from>
    <xdr:to>
      <xdr:col>11</xdr:col>
      <xdr:colOff>549112</xdr:colOff>
      <xdr:row>63</xdr:row>
      <xdr:rowOff>126999</xdr:rowOff>
    </xdr:to>
    <xdr:pic>
      <xdr:nvPicPr>
        <xdr:cNvPr id="14" name="Imagen 13">
          <a:extLst>
            <a:ext uri="{FF2B5EF4-FFF2-40B4-BE49-F238E27FC236}">
              <a16:creationId xmlns:a16="http://schemas.microsoft.com/office/drawing/2014/main" id="{21A29A35-0C92-4794-8FA9-85FD0D4436E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352569" y="19349999"/>
          <a:ext cx="3717483" cy="2760700"/>
        </a:xfrm>
        <a:prstGeom prst="rect">
          <a:avLst/>
        </a:prstGeom>
      </xdr:spPr>
    </xdr:pic>
    <xdr:clientData/>
  </xdr:twoCellAnchor>
  <xdr:twoCellAnchor editAs="oneCell">
    <xdr:from>
      <xdr:col>1</xdr:col>
      <xdr:colOff>58417</xdr:colOff>
      <xdr:row>55</xdr:row>
      <xdr:rowOff>90166</xdr:rowOff>
    </xdr:from>
    <xdr:to>
      <xdr:col>6</xdr:col>
      <xdr:colOff>703723</xdr:colOff>
      <xdr:row>63</xdr:row>
      <xdr:rowOff>126999</xdr:rowOff>
    </xdr:to>
    <xdr:pic>
      <xdr:nvPicPr>
        <xdr:cNvPr id="15" name="Imagen 14">
          <a:extLst>
            <a:ext uri="{FF2B5EF4-FFF2-40B4-BE49-F238E27FC236}">
              <a16:creationId xmlns:a16="http://schemas.microsoft.com/office/drawing/2014/main" id="{64BABCA1-6BC3-4CA0-B907-559A19ED122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09877" y="19330666"/>
          <a:ext cx="3754266" cy="2780033"/>
        </a:xfrm>
        <a:prstGeom prst="rect">
          <a:avLst/>
        </a:prstGeom>
      </xdr:spPr>
    </xdr:pic>
    <xdr:clientData/>
  </xdr:twoCellAnchor>
  <xdr:twoCellAnchor editAs="oneCell">
    <xdr:from>
      <xdr:col>1</xdr:col>
      <xdr:colOff>84665</xdr:colOff>
      <xdr:row>64</xdr:row>
      <xdr:rowOff>63498</xdr:rowOff>
    </xdr:from>
    <xdr:to>
      <xdr:col>6</xdr:col>
      <xdr:colOff>751416</xdr:colOff>
      <xdr:row>72</xdr:row>
      <xdr:rowOff>116415</xdr:rowOff>
    </xdr:to>
    <xdr:pic>
      <xdr:nvPicPr>
        <xdr:cNvPr id="16" name="Imagen 15">
          <a:extLst>
            <a:ext uri="{FF2B5EF4-FFF2-40B4-BE49-F238E27FC236}">
              <a16:creationId xmlns:a16="http://schemas.microsoft.com/office/drawing/2014/main" id="{0A108769-639C-4D7D-A5DC-85FB1B5E308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36125" y="22390098"/>
          <a:ext cx="3775711" cy="2735157"/>
        </a:xfrm>
        <a:prstGeom prst="rect">
          <a:avLst/>
        </a:prstGeom>
      </xdr:spPr>
    </xdr:pic>
    <xdr:clientData/>
  </xdr:twoCellAnchor>
  <xdr:twoCellAnchor editAs="oneCell">
    <xdr:from>
      <xdr:col>7</xdr:col>
      <xdr:colOff>54750</xdr:colOff>
      <xdr:row>64</xdr:row>
      <xdr:rowOff>65332</xdr:rowOff>
    </xdr:from>
    <xdr:to>
      <xdr:col>11</xdr:col>
      <xdr:colOff>627335</xdr:colOff>
      <xdr:row>72</xdr:row>
      <xdr:rowOff>158749</xdr:rowOff>
    </xdr:to>
    <xdr:pic>
      <xdr:nvPicPr>
        <xdr:cNvPr id="17" name="Imagen 16">
          <a:extLst>
            <a:ext uri="{FF2B5EF4-FFF2-40B4-BE49-F238E27FC236}">
              <a16:creationId xmlns:a16="http://schemas.microsoft.com/office/drawing/2014/main" id="{BF899F28-E535-4A52-828C-42D81EA284E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329570" y="22391932"/>
          <a:ext cx="3818705" cy="2775657"/>
        </a:xfrm>
        <a:prstGeom prst="rect">
          <a:avLst/>
        </a:prstGeom>
      </xdr:spPr>
    </xdr:pic>
    <xdr:clientData/>
  </xdr:twoCellAnchor>
  <xdr:twoCellAnchor editAs="oneCell">
    <xdr:from>
      <xdr:col>1</xdr:col>
      <xdr:colOff>52915</xdr:colOff>
      <xdr:row>73</xdr:row>
      <xdr:rowOff>95250</xdr:rowOff>
    </xdr:from>
    <xdr:to>
      <xdr:col>6</xdr:col>
      <xdr:colOff>804332</xdr:colOff>
      <xdr:row>81</xdr:row>
      <xdr:rowOff>211666</xdr:rowOff>
    </xdr:to>
    <xdr:pic>
      <xdr:nvPicPr>
        <xdr:cNvPr id="18" name="Imagen 17">
          <a:extLst>
            <a:ext uri="{FF2B5EF4-FFF2-40B4-BE49-F238E27FC236}">
              <a16:creationId xmlns:a16="http://schemas.microsoft.com/office/drawing/2014/main" id="{96F0921C-5464-440F-BD8E-086246E4D09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04375" y="25378410"/>
          <a:ext cx="3860377" cy="2859616"/>
        </a:xfrm>
        <a:prstGeom prst="rect">
          <a:avLst/>
        </a:prstGeom>
      </xdr:spPr>
    </xdr:pic>
    <xdr:clientData/>
  </xdr:twoCellAnchor>
  <xdr:twoCellAnchor editAs="oneCell">
    <xdr:from>
      <xdr:col>1</xdr:col>
      <xdr:colOff>128833</xdr:colOff>
      <xdr:row>82</xdr:row>
      <xdr:rowOff>118250</xdr:rowOff>
    </xdr:from>
    <xdr:to>
      <xdr:col>6</xdr:col>
      <xdr:colOff>807250</xdr:colOff>
      <xdr:row>90</xdr:row>
      <xdr:rowOff>127000</xdr:rowOff>
    </xdr:to>
    <xdr:pic>
      <xdr:nvPicPr>
        <xdr:cNvPr id="19" name="Imagen 18">
          <a:extLst>
            <a:ext uri="{FF2B5EF4-FFF2-40B4-BE49-F238E27FC236}">
              <a16:creationId xmlns:a16="http://schemas.microsoft.com/office/drawing/2014/main" id="{DE0CB3F4-454D-49CF-89DC-E197971B7FB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80293" y="28487510"/>
          <a:ext cx="3787377" cy="2751950"/>
        </a:xfrm>
        <a:prstGeom prst="rect">
          <a:avLst/>
        </a:prstGeom>
      </xdr:spPr>
    </xdr:pic>
    <xdr:clientData/>
  </xdr:twoCellAnchor>
  <xdr:twoCellAnchor editAs="oneCell">
    <xdr:from>
      <xdr:col>7</xdr:col>
      <xdr:colOff>58416</xdr:colOff>
      <xdr:row>73</xdr:row>
      <xdr:rowOff>69000</xdr:rowOff>
    </xdr:from>
    <xdr:to>
      <xdr:col>11</xdr:col>
      <xdr:colOff>668445</xdr:colOff>
      <xdr:row>81</xdr:row>
      <xdr:rowOff>190500</xdr:rowOff>
    </xdr:to>
    <xdr:pic>
      <xdr:nvPicPr>
        <xdr:cNvPr id="20" name="Imagen 19">
          <a:extLst>
            <a:ext uri="{FF2B5EF4-FFF2-40B4-BE49-F238E27FC236}">
              <a16:creationId xmlns:a16="http://schemas.microsoft.com/office/drawing/2014/main" id="{13DC15FB-73F0-4C8D-AACB-B89B4157555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333236" y="25352160"/>
          <a:ext cx="3856149" cy="2864700"/>
        </a:xfrm>
        <a:prstGeom prst="rect">
          <a:avLst/>
        </a:prstGeom>
      </xdr:spPr>
    </xdr:pic>
    <xdr:clientData/>
  </xdr:twoCellAnchor>
  <xdr:twoCellAnchor editAs="oneCell">
    <xdr:from>
      <xdr:col>7</xdr:col>
      <xdr:colOff>105832</xdr:colOff>
      <xdr:row>82</xdr:row>
      <xdr:rowOff>158749</xdr:rowOff>
    </xdr:from>
    <xdr:to>
      <xdr:col>11</xdr:col>
      <xdr:colOff>652639</xdr:colOff>
      <xdr:row>90</xdr:row>
      <xdr:rowOff>179916</xdr:rowOff>
    </xdr:to>
    <xdr:pic>
      <xdr:nvPicPr>
        <xdr:cNvPr id="21" name="Imagen 20">
          <a:extLst>
            <a:ext uri="{FF2B5EF4-FFF2-40B4-BE49-F238E27FC236}">
              <a16:creationId xmlns:a16="http://schemas.microsoft.com/office/drawing/2014/main" id="{7E9A5606-1562-4350-8217-BAFCE6CBAB5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380652" y="28528009"/>
          <a:ext cx="3792927" cy="27643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pisvr01\datos\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isvr01\datos\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pisvr01\datos\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96"/>
  <sheetViews>
    <sheetView showGridLines="0" tabSelected="1" zoomScale="98" zoomScaleNormal="98" zoomScaleSheetLayoutView="70" zoomScalePageLayoutView="95" workbookViewId="0">
      <selection activeCell="K40" sqref="K40:L40"/>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8"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9" customWidth="1"/>
    <col min="17" max="17" width="18.5703125" style="29"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20"/>
      <c r="C2" s="420"/>
      <c r="D2" s="420"/>
      <c r="E2" s="420"/>
      <c r="F2" s="476" t="s">
        <v>558</v>
      </c>
      <c r="G2" s="476"/>
      <c r="H2" s="476"/>
      <c r="I2" s="476"/>
      <c r="J2" s="476"/>
      <c r="K2" s="476"/>
      <c r="L2" s="476"/>
      <c r="M2" s="476"/>
      <c r="N2" s="476"/>
      <c r="O2" s="476"/>
      <c r="P2" s="476"/>
      <c r="Q2" s="476" t="s">
        <v>0</v>
      </c>
      <c r="R2" s="476"/>
      <c r="S2" s="420"/>
      <c r="T2" s="420"/>
    </row>
    <row r="3" spans="2:20" ht="30" customHeight="1" x14ac:dyDescent="0.2">
      <c r="B3" s="420"/>
      <c r="C3" s="420"/>
      <c r="D3" s="420"/>
      <c r="E3" s="420"/>
      <c r="F3" s="476" t="s">
        <v>559</v>
      </c>
      <c r="G3" s="476"/>
      <c r="H3" s="420" t="s">
        <v>1</v>
      </c>
      <c r="I3" s="420"/>
      <c r="J3" s="420"/>
      <c r="K3" s="420"/>
      <c r="L3" s="420"/>
      <c r="M3" s="420"/>
      <c r="N3" s="420"/>
      <c r="O3" s="420"/>
      <c r="P3" s="420"/>
      <c r="Q3" s="476" t="s">
        <v>2</v>
      </c>
      <c r="R3" s="476"/>
      <c r="S3" s="589"/>
      <c r="T3" s="589"/>
    </row>
    <row r="4" spans="2:20" ht="30" customHeight="1" x14ac:dyDescent="0.2">
      <c r="B4" s="420"/>
      <c r="C4" s="420"/>
      <c r="D4" s="420"/>
      <c r="E4" s="420"/>
      <c r="F4" s="476" t="s">
        <v>560</v>
      </c>
      <c r="G4" s="476"/>
      <c r="H4" s="420" t="s">
        <v>3</v>
      </c>
      <c r="I4" s="420"/>
      <c r="J4" s="420"/>
      <c r="K4" s="420"/>
      <c r="L4" s="420"/>
      <c r="M4" s="420"/>
      <c r="N4" s="420"/>
      <c r="O4" s="420"/>
      <c r="P4" s="420"/>
      <c r="Q4" s="476" t="s">
        <v>4</v>
      </c>
      <c r="R4" s="476"/>
      <c r="S4" s="586" t="s">
        <v>1228</v>
      </c>
      <c r="T4" s="586"/>
    </row>
    <row r="5" spans="2:20" ht="14.25" x14ac:dyDescent="0.2">
      <c r="B5" s="587"/>
      <c r="C5" s="587"/>
      <c r="D5" s="587"/>
      <c r="E5" s="587"/>
      <c r="F5" s="587"/>
      <c r="G5" s="587"/>
      <c r="H5" s="587"/>
      <c r="I5" s="587"/>
      <c r="J5" s="587"/>
      <c r="K5" s="587"/>
      <c r="L5" s="587"/>
      <c r="M5" s="587"/>
      <c r="N5" s="587"/>
      <c r="O5" s="587"/>
      <c r="P5" s="587"/>
      <c r="Q5" s="587"/>
      <c r="R5" s="587"/>
      <c r="S5" s="587"/>
      <c r="T5" s="587"/>
    </row>
    <row r="6" spans="2:20" ht="22.5" customHeight="1" x14ac:dyDescent="0.2">
      <c r="B6" s="588" t="s">
        <v>5</v>
      </c>
      <c r="C6" s="588"/>
      <c r="D6" s="588"/>
      <c r="E6" s="588"/>
      <c r="F6" s="588"/>
      <c r="G6" s="588"/>
      <c r="H6" s="588"/>
      <c r="I6" s="588"/>
      <c r="J6" s="588"/>
      <c r="K6" s="588"/>
      <c r="L6" s="588"/>
      <c r="M6" s="588"/>
      <c r="N6" s="588"/>
      <c r="O6" s="588"/>
      <c r="P6" s="588"/>
      <c r="Q6" s="588"/>
      <c r="R6" s="588"/>
      <c r="S6" s="588"/>
      <c r="T6" s="588"/>
    </row>
    <row r="7" spans="2:20" ht="14.25" x14ac:dyDescent="0.2">
      <c r="B7" s="310"/>
      <c r="C7" s="310"/>
      <c r="D7" s="310"/>
      <c r="E7" s="310"/>
      <c r="F7" s="310"/>
      <c r="G7" s="310"/>
      <c r="H7" s="310"/>
      <c r="I7" s="310"/>
      <c r="J7" s="310"/>
      <c r="K7" s="310"/>
      <c r="L7" s="310"/>
      <c r="M7" s="310"/>
      <c r="N7" s="310"/>
      <c r="O7" s="310"/>
      <c r="P7" s="310"/>
      <c r="Q7" s="310"/>
      <c r="R7" s="310"/>
      <c r="S7" s="310"/>
      <c r="T7" s="310"/>
    </row>
    <row r="8" spans="2:20" ht="22.5" customHeight="1" x14ac:dyDescent="0.2">
      <c r="B8" s="543" t="s">
        <v>6</v>
      </c>
      <c r="C8" s="543"/>
      <c r="D8" s="543"/>
      <c r="E8" s="543"/>
      <c r="F8" s="543"/>
      <c r="G8" s="543"/>
      <c r="H8" s="543"/>
      <c r="I8" s="543"/>
      <c r="J8" s="543"/>
      <c r="K8" s="543"/>
      <c r="L8" s="543"/>
      <c r="M8" s="543"/>
      <c r="N8" s="543"/>
      <c r="O8" s="543"/>
      <c r="P8" s="543"/>
      <c r="Q8" s="543"/>
      <c r="R8" s="543"/>
      <c r="S8" s="543"/>
      <c r="T8" s="543"/>
    </row>
    <row r="9" spans="2:20" ht="22.5" customHeight="1" x14ac:dyDescent="0.2">
      <c r="B9" s="473" t="s">
        <v>7</v>
      </c>
      <c r="C9" s="486"/>
      <c r="D9" s="486"/>
      <c r="E9" s="486"/>
      <c r="F9" s="486"/>
      <c r="G9" s="486"/>
      <c r="H9" s="486"/>
      <c r="I9" s="486"/>
      <c r="J9" s="486"/>
      <c r="K9" s="486"/>
      <c r="L9" s="486"/>
      <c r="M9" s="486"/>
      <c r="N9" s="486"/>
      <c r="O9" s="486"/>
      <c r="P9" s="486"/>
      <c r="Q9" s="486"/>
      <c r="R9" s="486"/>
      <c r="S9" s="486"/>
      <c r="T9" s="474"/>
    </row>
    <row r="10" spans="2:20" ht="22.5" customHeight="1" x14ac:dyDescent="0.2">
      <c r="B10" s="436" t="s">
        <v>8</v>
      </c>
      <c r="C10" s="436"/>
      <c r="D10" s="436"/>
      <c r="E10" s="436"/>
      <c r="F10" s="511" t="s">
        <v>9</v>
      </c>
      <c r="G10" s="512"/>
      <c r="H10" s="512"/>
      <c r="I10" s="513"/>
      <c r="J10" s="596" t="s">
        <v>10</v>
      </c>
      <c r="K10" s="597"/>
      <c r="L10" s="597"/>
      <c r="M10" s="597"/>
      <c r="N10" s="598"/>
      <c r="O10" s="511" t="s">
        <v>11</v>
      </c>
      <c r="P10" s="512"/>
      <c r="Q10" s="513"/>
      <c r="R10" s="472" t="s">
        <v>12</v>
      </c>
      <c r="S10" s="472"/>
      <c r="T10" s="472"/>
    </row>
    <row r="11" spans="2:20" ht="22.5" customHeight="1" x14ac:dyDescent="0.2">
      <c r="B11" s="436"/>
      <c r="C11" s="436"/>
      <c r="D11" s="436"/>
      <c r="E11" s="436"/>
      <c r="F11" s="593"/>
      <c r="G11" s="594"/>
      <c r="H11" s="594"/>
      <c r="I11" s="595"/>
      <c r="J11" s="599"/>
      <c r="K11" s="600"/>
      <c r="L11" s="600"/>
      <c r="M11" s="600"/>
      <c r="N11" s="601"/>
      <c r="O11" s="593"/>
      <c r="P11" s="594"/>
      <c r="Q11" s="595"/>
      <c r="R11" s="472"/>
      <c r="S11" s="472"/>
      <c r="T11" s="472"/>
    </row>
    <row r="12" spans="2:20" ht="168" customHeight="1" x14ac:dyDescent="0.2">
      <c r="B12" s="564" t="s">
        <v>13</v>
      </c>
      <c r="C12" s="565"/>
      <c r="D12" s="565"/>
      <c r="E12" s="566"/>
      <c r="F12" s="559" t="s">
        <v>751</v>
      </c>
      <c r="G12" s="560"/>
      <c r="H12" s="560"/>
      <c r="I12" s="561"/>
      <c r="J12" s="572" t="s">
        <v>752</v>
      </c>
      <c r="K12" s="573"/>
      <c r="L12" s="573"/>
      <c r="M12" s="573"/>
      <c r="N12" s="574"/>
      <c r="O12" s="559" t="s">
        <v>754</v>
      </c>
      <c r="P12" s="560"/>
      <c r="Q12" s="561"/>
      <c r="R12" s="1096" t="s">
        <v>1268</v>
      </c>
      <c r="S12" s="1097"/>
      <c r="T12" s="1098"/>
    </row>
    <row r="13" spans="2:20" ht="168" customHeight="1" x14ac:dyDescent="0.2">
      <c r="B13" s="590"/>
      <c r="C13" s="591"/>
      <c r="D13" s="591"/>
      <c r="E13" s="592"/>
      <c r="F13" s="575"/>
      <c r="G13" s="576"/>
      <c r="H13" s="576"/>
      <c r="I13" s="577"/>
      <c r="J13" s="572" t="s">
        <v>753</v>
      </c>
      <c r="K13" s="573"/>
      <c r="L13" s="573"/>
      <c r="M13" s="573"/>
      <c r="N13" s="574"/>
      <c r="O13" s="575"/>
      <c r="P13" s="576"/>
      <c r="Q13" s="577"/>
      <c r="R13" s="1099"/>
      <c r="S13" s="1100"/>
      <c r="T13" s="1101"/>
    </row>
    <row r="14" spans="2:20" ht="409.6" customHeight="1" x14ac:dyDescent="0.2">
      <c r="B14" s="564" t="s">
        <v>14</v>
      </c>
      <c r="C14" s="565"/>
      <c r="D14" s="565"/>
      <c r="E14" s="566"/>
      <c r="F14" s="559" t="s">
        <v>561</v>
      </c>
      <c r="G14" s="560"/>
      <c r="H14" s="560"/>
      <c r="I14" s="561"/>
      <c r="J14" s="559" t="s">
        <v>749</v>
      </c>
      <c r="K14" s="560"/>
      <c r="L14" s="560"/>
      <c r="M14" s="560"/>
      <c r="N14" s="561"/>
      <c r="O14" s="559" t="s">
        <v>755</v>
      </c>
      <c r="P14" s="560"/>
      <c r="Q14" s="561"/>
      <c r="R14" s="254" t="s">
        <v>750</v>
      </c>
      <c r="S14" s="255"/>
      <c r="T14" s="333"/>
    </row>
    <row r="15" spans="2:20" ht="351.6" customHeight="1" x14ac:dyDescent="0.2">
      <c r="B15" s="567"/>
      <c r="C15" s="1102"/>
      <c r="D15" s="1102"/>
      <c r="E15" s="568"/>
      <c r="F15" s="562"/>
      <c r="G15" s="1103"/>
      <c r="H15" s="1103"/>
      <c r="I15" s="563"/>
      <c r="J15" s="562"/>
      <c r="K15" s="1103"/>
      <c r="L15" s="1103"/>
      <c r="M15" s="1103"/>
      <c r="N15" s="563"/>
      <c r="O15" s="562"/>
      <c r="P15" s="1103"/>
      <c r="Q15" s="563"/>
      <c r="R15" s="334"/>
      <c r="S15" s="335"/>
      <c r="T15" s="336"/>
    </row>
    <row r="16" spans="2:20" ht="409.6" customHeight="1" x14ac:dyDescent="0.2">
      <c r="B16" s="564" t="s">
        <v>15</v>
      </c>
      <c r="C16" s="565"/>
      <c r="D16" s="565"/>
      <c r="E16" s="566"/>
      <c r="F16" s="559" t="s">
        <v>769</v>
      </c>
      <c r="G16" s="560"/>
      <c r="H16" s="560"/>
      <c r="I16" s="561"/>
      <c r="J16" s="559" t="s">
        <v>124</v>
      </c>
      <c r="K16" s="560"/>
      <c r="L16" s="560"/>
      <c r="M16" s="560"/>
      <c r="N16" s="561"/>
      <c r="O16" s="559" t="s">
        <v>748</v>
      </c>
      <c r="P16" s="560"/>
      <c r="Q16" s="561"/>
      <c r="R16" s="254" t="s">
        <v>1269</v>
      </c>
      <c r="S16" s="255"/>
      <c r="T16" s="333"/>
    </row>
    <row r="17" spans="2:20" ht="409.6" customHeight="1" x14ac:dyDescent="0.2">
      <c r="B17" s="567"/>
      <c r="C17" s="1102"/>
      <c r="D17" s="1102"/>
      <c r="E17" s="568"/>
      <c r="F17" s="562"/>
      <c r="G17" s="1103"/>
      <c r="H17" s="1103"/>
      <c r="I17" s="563"/>
      <c r="J17" s="562"/>
      <c r="K17" s="1103"/>
      <c r="L17" s="1103"/>
      <c r="M17" s="1103"/>
      <c r="N17" s="563"/>
      <c r="O17" s="562"/>
      <c r="P17" s="1103"/>
      <c r="Q17" s="563"/>
      <c r="R17" s="334"/>
      <c r="S17" s="335"/>
      <c r="T17" s="336"/>
    </row>
    <row r="18" spans="2:20" ht="41.45" customHeight="1" x14ac:dyDescent="0.2">
      <c r="B18" s="590"/>
      <c r="C18" s="591"/>
      <c r="D18" s="591"/>
      <c r="E18" s="592"/>
      <c r="F18" s="575"/>
      <c r="G18" s="576"/>
      <c r="H18" s="576"/>
      <c r="I18" s="577"/>
      <c r="J18" s="575"/>
      <c r="K18" s="576"/>
      <c r="L18" s="576"/>
      <c r="M18" s="576"/>
      <c r="N18" s="577"/>
      <c r="O18" s="575"/>
      <c r="P18" s="576"/>
      <c r="Q18" s="577"/>
      <c r="R18" s="337"/>
      <c r="S18" s="338"/>
      <c r="T18" s="339"/>
    </row>
    <row r="19" spans="2:20" ht="409.6" customHeight="1" x14ac:dyDescent="0.2">
      <c r="B19" s="564" t="s">
        <v>16</v>
      </c>
      <c r="C19" s="565"/>
      <c r="D19" s="565"/>
      <c r="E19" s="566"/>
      <c r="F19" s="559" t="s">
        <v>747</v>
      </c>
      <c r="G19" s="560"/>
      <c r="H19" s="560"/>
      <c r="I19" s="561"/>
      <c r="J19" s="559" t="s">
        <v>745</v>
      </c>
      <c r="K19" s="560"/>
      <c r="L19" s="560"/>
      <c r="M19" s="560"/>
      <c r="N19" s="561"/>
      <c r="O19" s="254" t="s">
        <v>746</v>
      </c>
      <c r="P19" s="255"/>
      <c r="Q19" s="333"/>
      <c r="R19" s="602"/>
      <c r="S19" s="603"/>
      <c r="T19" s="604"/>
    </row>
    <row r="20" spans="2:20" ht="409.6" customHeight="1" x14ac:dyDescent="0.2">
      <c r="B20" s="567"/>
      <c r="C20" s="1102"/>
      <c r="D20" s="1102"/>
      <c r="E20" s="568"/>
      <c r="F20" s="562"/>
      <c r="G20" s="1103"/>
      <c r="H20" s="1103"/>
      <c r="I20" s="563"/>
      <c r="J20" s="562"/>
      <c r="K20" s="1103"/>
      <c r="L20" s="1103"/>
      <c r="M20" s="1103"/>
      <c r="N20" s="563"/>
      <c r="O20" s="334"/>
      <c r="P20" s="335"/>
      <c r="Q20" s="336"/>
      <c r="R20" s="605"/>
      <c r="S20" s="1104"/>
      <c r="T20" s="606"/>
    </row>
    <row r="21" spans="2:20" ht="409.6" customHeight="1" x14ac:dyDescent="0.2">
      <c r="B21" s="567"/>
      <c r="C21" s="1102"/>
      <c r="D21" s="1102"/>
      <c r="E21" s="568"/>
      <c r="F21" s="562"/>
      <c r="G21" s="1103"/>
      <c r="H21" s="1103"/>
      <c r="I21" s="563"/>
      <c r="J21" s="562"/>
      <c r="K21" s="1103"/>
      <c r="L21" s="1103"/>
      <c r="M21" s="1103"/>
      <c r="N21" s="563"/>
      <c r="O21" s="334"/>
      <c r="P21" s="335"/>
      <c r="Q21" s="336"/>
      <c r="R21" s="605"/>
      <c r="S21" s="1104"/>
      <c r="T21" s="606"/>
    </row>
    <row r="22" spans="2:20" ht="200.45" customHeight="1" x14ac:dyDescent="0.2">
      <c r="B22" s="590"/>
      <c r="C22" s="591"/>
      <c r="D22" s="591"/>
      <c r="E22" s="592"/>
      <c r="F22" s="575"/>
      <c r="G22" s="576"/>
      <c r="H22" s="576"/>
      <c r="I22" s="577"/>
      <c r="J22" s="575"/>
      <c r="K22" s="576"/>
      <c r="L22" s="576"/>
      <c r="M22" s="576"/>
      <c r="N22" s="577"/>
      <c r="O22" s="337"/>
      <c r="P22" s="338"/>
      <c r="Q22" s="339"/>
      <c r="R22" s="607"/>
      <c r="S22" s="608"/>
      <c r="T22" s="609"/>
    </row>
    <row r="23" spans="2:20" ht="107.45" customHeight="1" x14ac:dyDescent="0.2">
      <c r="B23" s="564" t="s">
        <v>17</v>
      </c>
      <c r="C23" s="565"/>
      <c r="D23" s="565"/>
      <c r="E23" s="566"/>
      <c r="F23" s="559" t="s">
        <v>756</v>
      </c>
      <c r="G23" s="560"/>
      <c r="H23" s="560"/>
      <c r="I23" s="561"/>
      <c r="J23" s="572" t="s">
        <v>18</v>
      </c>
      <c r="K23" s="573"/>
      <c r="L23" s="573"/>
      <c r="M23" s="573"/>
      <c r="N23" s="574"/>
      <c r="O23" s="559" t="s">
        <v>758</v>
      </c>
      <c r="P23" s="560"/>
      <c r="Q23" s="561"/>
      <c r="R23" s="559" t="s">
        <v>759</v>
      </c>
      <c r="S23" s="560"/>
      <c r="T23" s="561"/>
    </row>
    <row r="24" spans="2:20" ht="409.6" customHeight="1" x14ac:dyDescent="0.2">
      <c r="B24" s="567"/>
      <c r="C24" s="1102"/>
      <c r="D24" s="1102"/>
      <c r="E24" s="568"/>
      <c r="F24" s="562"/>
      <c r="G24" s="1103"/>
      <c r="H24" s="1103"/>
      <c r="I24" s="563"/>
      <c r="J24" s="559" t="s">
        <v>757</v>
      </c>
      <c r="K24" s="560"/>
      <c r="L24" s="560"/>
      <c r="M24" s="560"/>
      <c r="N24" s="561"/>
      <c r="O24" s="562"/>
      <c r="P24" s="1103"/>
      <c r="Q24" s="563"/>
      <c r="R24" s="562"/>
      <c r="S24" s="1103"/>
      <c r="T24" s="563"/>
    </row>
    <row r="25" spans="2:20" ht="409.6" customHeight="1" x14ac:dyDescent="0.2">
      <c r="B25" s="567"/>
      <c r="C25" s="1102"/>
      <c r="D25" s="1102"/>
      <c r="E25" s="568"/>
      <c r="F25" s="562"/>
      <c r="G25" s="1103"/>
      <c r="H25" s="1103"/>
      <c r="I25" s="563"/>
      <c r="J25" s="562"/>
      <c r="K25" s="1103"/>
      <c r="L25" s="1103"/>
      <c r="M25" s="1103"/>
      <c r="N25" s="563"/>
      <c r="O25" s="562"/>
      <c r="P25" s="1103"/>
      <c r="Q25" s="563"/>
      <c r="R25" s="562"/>
      <c r="S25" s="1103"/>
      <c r="T25" s="563"/>
    </row>
    <row r="26" spans="2:20" ht="409.6" customHeight="1" x14ac:dyDescent="0.2">
      <c r="B26" s="567"/>
      <c r="C26" s="1102"/>
      <c r="D26" s="1102"/>
      <c r="E26" s="568"/>
      <c r="F26" s="562"/>
      <c r="G26" s="1103"/>
      <c r="H26" s="1103"/>
      <c r="I26" s="563"/>
      <c r="J26" s="562"/>
      <c r="K26" s="1103"/>
      <c r="L26" s="1103"/>
      <c r="M26" s="1103"/>
      <c r="N26" s="563"/>
      <c r="O26" s="562"/>
      <c r="P26" s="1103"/>
      <c r="Q26" s="563"/>
      <c r="R26" s="562"/>
      <c r="S26" s="1103"/>
      <c r="T26" s="563"/>
    </row>
    <row r="27" spans="2:20" ht="144" customHeight="1" x14ac:dyDescent="0.2">
      <c r="B27" s="590"/>
      <c r="C27" s="591"/>
      <c r="D27" s="591"/>
      <c r="E27" s="592"/>
      <c r="F27" s="575"/>
      <c r="G27" s="576"/>
      <c r="H27" s="576"/>
      <c r="I27" s="577"/>
      <c r="J27" s="575"/>
      <c r="K27" s="576"/>
      <c r="L27" s="576"/>
      <c r="M27" s="576"/>
      <c r="N27" s="577"/>
      <c r="O27" s="575"/>
      <c r="P27" s="576"/>
      <c r="Q27" s="577"/>
      <c r="R27" s="575"/>
      <c r="S27" s="576"/>
      <c r="T27" s="577"/>
    </row>
    <row r="28" spans="2:20" ht="82.5" customHeight="1" x14ac:dyDescent="0.2">
      <c r="B28" s="476" t="s">
        <v>19</v>
      </c>
      <c r="C28" s="476"/>
      <c r="D28" s="476"/>
      <c r="E28" s="476"/>
      <c r="F28" s="572" t="s">
        <v>760</v>
      </c>
      <c r="G28" s="573"/>
      <c r="H28" s="573"/>
      <c r="I28" s="574"/>
      <c r="J28" s="610" t="s">
        <v>125</v>
      </c>
      <c r="K28" s="610"/>
      <c r="L28" s="610"/>
      <c r="M28" s="610"/>
      <c r="N28" s="610"/>
      <c r="O28" s="572" t="s">
        <v>126</v>
      </c>
      <c r="P28" s="573"/>
      <c r="Q28" s="574"/>
      <c r="R28" s="569"/>
      <c r="S28" s="570"/>
      <c r="T28" s="571"/>
    </row>
    <row r="29" spans="2:20" ht="133.9" customHeight="1" x14ac:dyDescent="0.2">
      <c r="B29" s="476" t="s">
        <v>20</v>
      </c>
      <c r="C29" s="476"/>
      <c r="D29" s="476"/>
      <c r="E29" s="476"/>
      <c r="F29" s="559" t="s">
        <v>762</v>
      </c>
      <c r="G29" s="560"/>
      <c r="H29" s="560"/>
      <c r="I29" s="561"/>
      <c r="J29" s="572" t="s">
        <v>763</v>
      </c>
      <c r="K29" s="573"/>
      <c r="L29" s="573"/>
      <c r="M29" s="573"/>
      <c r="N29" s="574"/>
      <c r="O29" s="572" t="s">
        <v>761</v>
      </c>
      <c r="P29" s="573"/>
      <c r="Q29" s="573"/>
      <c r="R29" s="418" t="s">
        <v>1270</v>
      </c>
      <c r="S29" s="570"/>
      <c r="T29" s="571"/>
    </row>
    <row r="30" spans="2:20" ht="237.6" customHeight="1" x14ac:dyDescent="0.2">
      <c r="B30" s="476" t="s">
        <v>21</v>
      </c>
      <c r="C30" s="476"/>
      <c r="D30" s="476"/>
      <c r="E30" s="476"/>
      <c r="F30" s="569"/>
      <c r="G30" s="570"/>
      <c r="H30" s="570"/>
      <c r="I30" s="571"/>
      <c r="J30" s="611"/>
      <c r="K30" s="611"/>
      <c r="L30" s="611"/>
      <c r="M30" s="611"/>
      <c r="N30" s="611"/>
      <c r="O30" s="572" t="s">
        <v>764</v>
      </c>
      <c r="P30" s="573"/>
      <c r="Q30" s="574"/>
      <c r="R30" s="569"/>
      <c r="S30" s="570"/>
      <c r="T30" s="571"/>
    </row>
    <row r="31" spans="2:20" ht="409.6" customHeight="1" x14ac:dyDescent="0.2">
      <c r="B31" s="564" t="s">
        <v>22</v>
      </c>
      <c r="C31" s="565"/>
      <c r="D31" s="565"/>
      <c r="E31" s="566"/>
      <c r="F31" s="559" t="s">
        <v>562</v>
      </c>
      <c r="G31" s="560"/>
      <c r="H31" s="560"/>
      <c r="I31" s="561"/>
      <c r="J31" s="559" t="s">
        <v>765</v>
      </c>
      <c r="K31" s="560"/>
      <c r="L31" s="560"/>
      <c r="M31" s="560"/>
      <c r="N31" s="561"/>
      <c r="O31" s="559" t="s">
        <v>128</v>
      </c>
      <c r="P31" s="560"/>
      <c r="Q31" s="561"/>
      <c r="R31" s="559" t="s">
        <v>127</v>
      </c>
      <c r="S31" s="560"/>
      <c r="T31" s="561"/>
    </row>
    <row r="32" spans="2:20" ht="15" customHeight="1" x14ac:dyDescent="0.2">
      <c r="B32" s="590"/>
      <c r="C32" s="591"/>
      <c r="D32" s="591"/>
      <c r="E32" s="592"/>
      <c r="F32" s="575"/>
      <c r="G32" s="576"/>
      <c r="H32" s="576"/>
      <c r="I32" s="577"/>
      <c r="J32" s="575"/>
      <c r="K32" s="576"/>
      <c r="L32" s="576"/>
      <c r="M32" s="576"/>
      <c r="N32" s="577"/>
      <c r="O32" s="575"/>
      <c r="P32" s="576"/>
      <c r="Q32" s="577"/>
      <c r="R32" s="575"/>
      <c r="S32" s="576"/>
      <c r="T32" s="577"/>
    </row>
    <row r="33" spans="2:20" ht="409.15" customHeight="1" x14ac:dyDescent="0.2">
      <c r="B33" s="564" t="s">
        <v>23</v>
      </c>
      <c r="C33" s="565"/>
      <c r="D33" s="565"/>
      <c r="E33" s="566"/>
      <c r="F33" s="559" t="s">
        <v>766</v>
      </c>
      <c r="G33" s="560"/>
      <c r="H33" s="560"/>
      <c r="I33" s="561"/>
      <c r="J33" s="254" t="s">
        <v>767</v>
      </c>
      <c r="K33" s="255"/>
      <c r="L33" s="255"/>
      <c r="M33" s="255"/>
      <c r="N33" s="333"/>
      <c r="O33" s="254" t="s">
        <v>768</v>
      </c>
      <c r="P33" s="255"/>
      <c r="Q33" s="333"/>
      <c r="R33" s="254"/>
      <c r="S33" s="255"/>
      <c r="T33" s="333"/>
    </row>
    <row r="34" spans="2:20" ht="79.900000000000006" customHeight="1" x14ac:dyDescent="0.2">
      <c r="B34" s="590"/>
      <c r="C34" s="591"/>
      <c r="D34" s="591"/>
      <c r="E34" s="592"/>
      <c r="F34" s="575"/>
      <c r="G34" s="576"/>
      <c r="H34" s="576"/>
      <c r="I34" s="577"/>
      <c r="J34" s="337"/>
      <c r="K34" s="338"/>
      <c r="L34" s="338"/>
      <c r="M34" s="338"/>
      <c r="N34" s="339"/>
      <c r="O34" s="337"/>
      <c r="P34" s="338"/>
      <c r="Q34" s="339"/>
      <c r="R34" s="337"/>
      <c r="S34" s="338"/>
      <c r="T34" s="339"/>
    </row>
    <row r="35" spans="2:20" ht="409.6" customHeight="1" x14ac:dyDescent="0.2">
      <c r="B35" s="476" t="s">
        <v>24</v>
      </c>
      <c r="C35" s="476"/>
      <c r="D35" s="476"/>
      <c r="E35" s="476"/>
      <c r="F35" s="310"/>
      <c r="G35" s="310"/>
      <c r="H35" s="310"/>
      <c r="I35" s="310"/>
      <c r="J35" s="310" t="s">
        <v>129</v>
      </c>
      <c r="K35" s="310"/>
      <c r="L35" s="310"/>
      <c r="M35" s="310"/>
      <c r="N35" s="310"/>
      <c r="O35" s="1105" t="s">
        <v>1271</v>
      </c>
      <c r="P35" s="1105"/>
      <c r="Q35" s="1105"/>
      <c r="R35" s="310"/>
      <c r="S35" s="310"/>
      <c r="T35" s="310"/>
    </row>
    <row r="36" spans="2:20" ht="206.45" customHeight="1" x14ac:dyDescent="0.2">
      <c r="B36" s="476"/>
      <c r="C36" s="476"/>
      <c r="D36" s="476"/>
      <c r="E36" s="476"/>
      <c r="F36" s="310"/>
      <c r="G36" s="310"/>
      <c r="H36" s="310"/>
      <c r="I36" s="310"/>
      <c r="J36" s="310"/>
      <c r="K36" s="310"/>
      <c r="L36" s="310"/>
      <c r="M36" s="310"/>
      <c r="N36" s="310"/>
      <c r="O36" s="1105"/>
      <c r="P36" s="1105"/>
      <c r="Q36" s="1105"/>
      <c r="R36" s="310"/>
      <c r="S36" s="310"/>
      <c r="T36" s="310"/>
    </row>
    <row r="37" spans="2:20" ht="30" customHeight="1" x14ac:dyDescent="0.2">
      <c r="B37" s="549" t="s">
        <v>113</v>
      </c>
      <c r="C37" s="550"/>
      <c r="D37" s="550"/>
      <c r="E37" s="550"/>
      <c r="F37" s="550"/>
      <c r="G37" s="550"/>
      <c r="H37" s="550"/>
      <c r="I37" s="550"/>
      <c r="J37" s="550"/>
      <c r="K37" s="550"/>
      <c r="L37" s="550"/>
      <c r="M37" s="550"/>
      <c r="N37" s="550"/>
      <c r="O37" s="550"/>
      <c r="P37" s="550"/>
      <c r="Q37" s="550"/>
      <c r="R37" s="550"/>
      <c r="S37" s="550"/>
      <c r="T37" s="551"/>
    </row>
    <row r="38" spans="2:20" ht="22.5" customHeight="1" x14ac:dyDescent="0.2">
      <c r="B38" s="261" t="s">
        <v>25</v>
      </c>
      <c r="C38" s="301"/>
      <c r="D38" s="301"/>
      <c r="E38" s="301"/>
      <c r="F38" s="301"/>
      <c r="G38" s="301"/>
      <c r="H38" s="262"/>
      <c r="I38" s="261" t="s">
        <v>26</v>
      </c>
      <c r="J38" s="262"/>
      <c r="K38" s="261" t="s">
        <v>4</v>
      </c>
      <c r="L38" s="262"/>
      <c r="M38" s="261" t="s">
        <v>27</v>
      </c>
      <c r="N38" s="301"/>
      <c r="O38" s="301"/>
      <c r="P38" s="301"/>
      <c r="Q38" s="301"/>
      <c r="R38" s="262"/>
      <c r="S38" s="261" t="s">
        <v>4</v>
      </c>
      <c r="T38" s="262"/>
    </row>
    <row r="39" spans="2:20" ht="36.75" customHeight="1" x14ac:dyDescent="0.2">
      <c r="B39" s="546" t="s">
        <v>1279</v>
      </c>
      <c r="C39" s="547"/>
      <c r="D39" s="547"/>
      <c r="E39" s="547"/>
      <c r="F39" s="547"/>
      <c r="G39" s="547"/>
      <c r="H39" s="548"/>
      <c r="I39" s="552" t="s">
        <v>1282</v>
      </c>
      <c r="J39" s="553"/>
      <c r="K39" s="554">
        <v>43852</v>
      </c>
      <c r="L39" s="555"/>
      <c r="M39" s="556" t="s">
        <v>1272</v>
      </c>
      <c r="N39" s="557"/>
      <c r="O39" s="557"/>
      <c r="P39" s="557"/>
      <c r="Q39" s="557"/>
      <c r="R39" s="558"/>
      <c r="S39" s="229"/>
      <c r="T39" s="230"/>
    </row>
    <row r="40" spans="2:20" ht="22.5" customHeight="1" x14ac:dyDescent="0.2">
      <c r="B40" s="1106" t="s">
        <v>1273</v>
      </c>
      <c r="C40" s="1107"/>
      <c r="D40" s="1107"/>
      <c r="E40" s="1107"/>
      <c r="F40" s="1107"/>
      <c r="G40" s="1107"/>
      <c r="H40" s="1108"/>
      <c r="I40" s="1117" t="s">
        <v>1274</v>
      </c>
      <c r="J40" s="1118"/>
      <c r="K40" s="1111">
        <v>43782</v>
      </c>
      <c r="L40" s="1112"/>
      <c r="M40" s="1109" t="s">
        <v>1272</v>
      </c>
      <c r="N40" s="1113"/>
      <c r="O40" s="1113"/>
      <c r="P40" s="1113"/>
      <c r="Q40" s="1113"/>
      <c r="R40" s="1110"/>
      <c r="S40" s="229"/>
      <c r="T40" s="230"/>
    </row>
    <row r="41" spans="2:20" ht="33.75" customHeight="1" x14ac:dyDescent="0.2">
      <c r="B41" s="546" t="s">
        <v>1280</v>
      </c>
      <c r="C41" s="547"/>
      <c r="D41" s="547"/>
      <c r="E41" s="547"/>
      <c r="F41" s="547"/>
      <c r="G41" s="547"/>
      <c r="H41" s="548"/>
      <c r="I41" s="552" t="s">
        <v>1281</v>
      </c>
      <c r="J41" s="553"/>
      <c r="K41" s="554">
        <v>43850</v>
      </c>
      <c r="L41" s="555"/>
      <c r="M41" s="1114" t="s">
        <v>1272</v>
      </c>
      <c r="N41" s="1115"/>
      <c r="O41" s="1115"/>
      <c r="P41" s="1115"/>
      <c r="Q41" s="1115"/>
      <c r="R41" s="1116"/>
      <c r="S41" s="229"/>
      <c r="T41" s="230"/>
    </row>
    <row r="42" spans="2:20" ht="29.25" customHeight="1" x14ac:dyDescent="0.2">
      <c r="B42" s="546" t="s">
        <v>1277</v>
      </c>
      <c r="C42" s="547"/>
      <c r="D42" s="547"/>
      <c r="E42" s="547"/>
      <c r="F42" s="547"/>
      <c r="G42" s="547"/>
      <c r="H42" s="548"/>
      <c r="I42" s="552" t="s">
        <v>1278</v>
      </c>
      <c r="J42" s="553"/>
      <c r="K42" s="554">
        <v>43847</v>
      </c>
      <c r="L42" s="555"/>
      <c r="M42" s="1114" t="s">
        <v>1272</v>
      </c>
      <c r="N42" s="1115"/>
      <c r="O42" s="1115"/>
      <c r="P42" s="1115"/>
      <c r="Q42" s="1115"/>
      <c r="R42" s="1116"/>
      <c r="S42" s="229"/>
      <c r="T42" s="230"/>
    </row>
    <row r="43" spans="2:20" ht="34.5" customHeight="1" x14ac:dyDescent="0.2">
      <c r="B43" s="546" t="s">
        <v>1275</v>
      </c>
      <c r="C43" s="547"/>
      <c r="D43" s="547"/>
      <c r="E43" s="547"/>
      <c r="F43" s="547"/>
      <c r="G43" s="547"/>
      <c r="H43" s="548"/>
      <c r="I43" s="556" t="s">
        <v>1276</v>
      </c>
      <c r="J43" s="558"/>
      <c r="K43" s="554">
        <v>43829</v>
      </c>
      <c r="L43" s="555"/>
      <c r="M43" s="1114" t="s">
        <v>1272</v>
      </c>
      <c r="N43" s="1115"/>
      <c r="O43" s="1115"/>
      <c r="P43" s="1115"/>
      <c r="Q43" s="1115"/>
      <c r="R43" s="1116"/>
      <c r="S43" s="229"/>
      <c r="T43" s="230"/>
    </row>
    <row r="44" spans="2:20" ht="55.5" customHeight="1" x14ac:dyDescent="0.2">
      <c r="B44" s="540" t="s">
        <v>28</v>
      </c>
      <c r="C44" s="541"/>
      <c r="D44" s="541"/>
      <c r="E44" s="541"/>
      <c r="F44" s="541"/>
      <c r="G44" s="541"/>
      <c r="H44" s="541"/>
      <c r="I44" s="541"/>
      <c r="J44" s="541"/>
      <c r="K44" s="541"/>
      <c r="L44" s="541"/>
      <c r="M44" s="541"/>
      <c r="N44" s="541"/>
      <c r="O44" s="541"/>
      <c r="P44" s="541"/>
      <c r="Q44" s="541"/>
      <c r="R44" s="541"/>
      <c r="S44" s="541"/>
      <c r="T44" s="542"/>
    </row>
    <row r="45" spans="2:20" ht="14.25" customHeight="1" x14ac:dyDescent="0.2">
      <c r="B45" s="86"/>
      <c r="C45" s="87"/>
      <c r="D45" s="87"/>
      <c r="E45" s="87"/>
      <c r="F45" s="87"/>
      <c r="G45" s="87"/>
      <c r="H45" s="87"/>
      <c r="I45" s="87"/>
      <c r="J45" s="87"/>
      <c r="K45" s="87"/>
      <c r="L45" s="87"/>
      <c r="M45" s="87"/>
      <c r="N45" s="87"/>
      <c r="O45" s="87"/>
      <c r="P45" s="87"/>
      <c r="Q45" s="87"/>
      <c r="R45" s="87"/>
      <c r="S45" s="87"/>
      <c r="T45" s="88"/>
    </row>
    <row r="46" spans="2:20" ht="22.5" customHeight="1" x14ac:dyDescent="0.2">
      <c r="B46" s="543" t="s">
        <v>29</v>
      </c>
      <c r="C46" s="543"/>
      <c r="D46" s="543"/>
      <c r="E46" s="543"/>
      <c r="F46" s="543"/>
      <c r="G46" s="543"/>
      <c r="H46" s="543"/>
      <c r="I46" s="543"/>
      <c r="J46" s="543"/>
      <c r="K46" s="543"/>
      <c r="L46" s="543"/>
      <c r="M46" s="543"/>
      <c r="N46" s="543"/>
      <c r="O46" s="543"/>
      <c r="P46" s="543"/>
      <c r="Q46" s="543"/>
      <c r="R46" s="543"/>
      <c r="S46" s="543"/>
      <c r="T46" s="543"/>
    </row>
    <row r="47" spans="2:20" customFormat="1" ht="25.5" customHeight="1" x14ac:dyDescent="0.25">
      <c r="B47" s="473" t="s">
        <v>133</v>
      </c>
      <c r="C47" s="486"/>
      <c r="D47" s="486"/>
      <c r="E47" s="486"/>
      <c r="F47" s="486"/>
      <c r="G47" s="486"/>
      <c r="H47" s="486"/>
      <c r="I47" s="486"/>
      <c r="J47" s="486"/>
      <c r="K47" s="486"/>
      <c r="L47" s="486"/>
      <c r="M47" s="486"/>
      <c r="N47" s="486"/>
      <c r="O47" s="486"/>
      <c r="P47" s="486"/>
      <c r="Q47" s="486"/>
      <c r="R47" s="486"/>
      <c r="S47" s="486"/>
      <c r="T47" s="474"/>
    </row>
    <row r="48" spans="2:20" customFormat="1" ht="34.5" customHeight="1" x14ac:dyDescent="0.25">
      <c r="B48" s="97" t="s">
        <v>30</v>
      </c>
      <c r="C48" s="473" t="s">
        <v>134</v>
      </c>
      <c r="D48" s="474"/>
      <c r="E48" s="473" t="s">
        <v>563</v>
      </c>
      <c r="F48" s="486"/>
      <c r="G48" s="486"/>
      <c r="H48" s="474"/>
      <c r="I48" s="473" t="s">
        <v>31</v>
      </c>
      <c r="J48" s="486"/>
      <c r="K48" s="486"/>
      <c r="L48" s="486"/>
      <c r="M48" s="486"/>
      <c r="N48" s="486"/>
      <c r="O48" s="486"/>
      <c r="P48" s="486"/>
      <c r="Q48" s="486"/>
      <c r="R48" s="474"/>
      <c r="S48" s="473" t="s">
        <v>32</v>
      </c>
      <c r="T48" s="474"/>
    </row>
    <row r="49" spans="2:23" customFormat="1" ht="408.6" customHeight="1" x14ac:dyDescent="0.25">
      <c r="B49" s="519" t="s">
        <v>33</v>
      </c>
      <c r="C49" s="254" t="s">
        <v>130</v>
      </c>
      <c r="D49" s="333"/>
      <c r="E49" s="254" t="s">
        <v>564</v>
      </c>
      <c r="F49" s="255"/>
      <c r="G49" s="255"/>
      <c r="H49" s="333"/>
      <c r="I49" s="534" t="s">
        <v>821</v>
      </c>
      <c r="J49" s="535"/>
      <c r="K49" s="535"/>
      <c r="L49" s="535"/>
      <c r="M49" s="535"/>
      <c r="N49" s="535"/>
      <c r="O49" s="535"/>
      <c r="P49" s="535"/>
      <c r="Q49" s="535"/>
      <c r="R49" s="536"/>
      <c r="S49" s="527">
        <v>1</v>
      </c>
      <c r="T49" s="528"/>
    </row>
    <row r="50" spans="2:23" s="133" customFormat="1" ht="344.45" customHeight="1" x14ac:dyDescent="0.25">
      <c r="B50" s="520"/>
      <c r="C50" s="334"/>
      <c r="D50" s="336"/>
      <c r="E50" s="334"/>
      <c r="F50" s="417"/>
      <c r="G50" s="417"/>
      <c r="H50" s="336"/>
      <c r="I50" s="578"/>
      <c r="J50" s="579"/>
      <c r="K50" s="579"/>
      <c r="L50" s="579"/>
      <c r="M50" s="579"/>
      <c r="N50" s="579"/>
      <c r="O50" s="579"/>
      <c r="P50" s="579"/>
      <c r="Q50" s="579"/>
      <c r="R50" s="580"/>
      <c r="S50" s="581"/>
      <c r="T50" s="582"/>
    </row>
    <row r="51" spans="2:23" s="133" customFormat="1" ht="162" customHeight="1" x14ac:dyDescent="0.25">
      <c r="B51" s="520"/>
      <c r="C51" s="334"/>
      <c r="D51" s="336"/>
      <c r="E51" s="337"/>
      <c r="F51" s="338"/>
      <c r="G51" s="338"/>
      <c r="H51" s="339"/>
      <c r="I51" s="537"/>
      <c r="J51" s="538"/>
      <c r="K51" s="538"/>
      <c r="L51" s="538"/>
      <c r="M51" s="538"/>
      <c r="N51" s="538"/>
      <c r="O51" s="538"/>
      <c r="P51" s="538"/>
      <c r="Q51" s="538"/>
      <c r="R51" s="539"/>
      <c r="S51" s="529"/>
      <c r="T51" s="530"/>
    </row>
    <row r="52" spans="2:23" customFormat="1" ht="69.599999999999994" customHeight="1" x14ac:dyDescent="0.25">
      <c r="B52" s="520"/>
      <c r="C52" s="334"/>
      <c r="D52" s="336"/>
      <c r="E52" s="259" t="s">
        <v>565</v>
      </c>
      <c r="F52" s="311"/>
      <c r="G52" s="311"/>
      <c r="H52" s="260"/>
      <c r="I52" s="493" t="s">
        <v>528</v>
      </c>
      <c r="J52" s="494"/>
      <c r="K52" s="494"/>
      <c r="L52" s="494"/>
      <c r="M52" s="494"/>
      <c r="N52" s="494"/>
      <c r="O52" s="494"/>
      <c r="P52" s="494"/>
      <c r="Q52" s="494"/>
      <c r="R52" s="495"/>
      <c r="S52" s="496">
        <v>1</v>
      </c>
      <c r="T52" s="497"/>
    </row>
    <row r="53" spans="2:23" customFormat="1" ht="78" customHeight="1" x14ac:dyDescent="0.25">
      <c r="B53" s="520"/>
      <c r="C53" s="334"/>
      <c r="D53" s="336"/>
      <c r="E53" s="259" t="s">
        <v>566</v>
      </c>
      <c r="F53" s="311"/>
      <c r="G53" s="311"/>
      <c r="H53" s="260"/>
      <c r="I53" s="493" t="s">
        <v>683</v>
      </c>
      <c r="J53" s="494"/>
      <c r="K53" s="494"/>
      <c r="L53" s="494"/>
      <c r="M53" s="494"/>
      <c r="N53" s="494"/>
      <c r="O53" s="494"/>
      <c r="P53" s="494"/>
      <c r="Q53" s="494"/>
      <c r="R53" s="495"/>
      <c r="S53" s="496">
        <v>1</v>
      </c>
      <c r="T53" s="497"/>
    </row>
    <row r="54" spans="2:23" s="133" customFormat="1" ht="227.45" customHeight="1" x14ac:dyDescent="0.25">
      <c r="B54" s="520"/>
      <c r="C54" s="334"/>
      <c r="D54" s="336"/>
      <c r="E54" s="544" t="s">
        <v>777</v>
      </c>
      <c r="F54" s="545"/>
      <c r="G54" s="545"/>
      <c r="H54" s="545"/>
      <c r="I54" s="583" t="s">
        <v>822</v>
      </c>
      <c r="J54" s="583"/>
      <c r="K54" s="583"/>
      <c r="L54" s="583"/>
      <c r="M54" s="583"/>
      <c r="N54" s="583"/>
      <c r="O54" s="583"/>
      <c r="P54" s="583"/>
      <c r="Q54" s="583"/>
      <c r="R54" s="583"/>
      <c r="S54" s="584">
        <v>0.6</v>
      </c>
      <c r="T54" s="585"/>
    </row>
    <row r="55" spans="2:23" customFormat="1" ht="51.6" customHeight="1" x14ac:dyDescent="0.25">
      <c r="B55" s="520"/>
      <c r="C55" s="334"/>
      <c r="D55" s="336"/>
      <c r="E55" s="259" t="s">
        <v>567</v>
      </c>
      <c r="F55" s="311"/>
      <c r="G55" s="311"/>
      <c r="H55" s="260"/>
      <c r="I55" s="493" t="s">
        <v>447</v>
      </c>
      <c r="J55" s="494"/>
      <c r="K55" s="494"/>
      <c r="L55" s="494"/>
      <c r="M55" s="494"/>
      <c r="N55" s="494"/>
      <c r="O55" s="494"/>
      <c r="P55" s="494"/>
      <c r="Q55" s="494"/>
      <c r="R55" s="495"/>
      <c r="S55" s="496">
        <v>1</v>
      </c>
      <c r="T55" s="497"/>
    </row>
    <row r="56" spans="2:23" customFormat="1" ht="73.900000000000006" customHeight="1" x14ac:dyDescent="0.25">
      <c r="B56" s="520"/>
      <c r="C56" s="334"/>
      <c r="D56" s="336"/>
      <c r="E56" s="259" t="s">
        <v>568</v>
      </c>
      <c r="F56" s="311"/>
      <c r="G56" s="311"/>
      <c r="H56" s="260"/>
      <c r="I56" s="493" t="s">
        <v>544</v>
      </c>
      <c r="J56" s="494"/>
      <c r="K56" s="494"/>
      <c r="L56" s="494"/>
      <c r="M56" s="494"/>
      <c r="N56" s="494"/>
      <c r="O56" s="494"/>
      <c r="P56" s="494"/>
      <c r="Q56" s="494"/>
      <c r="R56" s="495"/>
      <c r="S56" s="496">
        <v>1</v>
      </c>
      <c r="T56" s="497"/>
    </row>
    <row r="57" spans="2:23" customFormat="1" ht="76.150000000000006" customHeight="1" x14ac:dyDescent="0.25">
      <c r="B57" s="520"/>
      <c r="C57" s="334"/>
      <c r="D57" s="336"/>
      <c r="E57" s="259" t="s">
        <v>569</v>
      </c>
      <c r="F57" s="311"/>
      <c r="G57" s="311"/>
      <c r="H57" s="260"/>
      <c r="I57" s="493" t="s">
        <v>131</v>
      </c>
      <c r="J57" s="494"/>
      <c r="K57" s="494"/>
      <c r="L57" s="494"/>
      <c r="M57" s="494"/>
      <c r="N57" s="494"/>
      <c r="O57" s="494"/>
      <c r="P57" s="494"/>
      <c r="Q57" s="494"/>
      <c r="R57" s="495"/>
      <c r="S57" s="496">
        <v>1</v>
      </c>
      <c r="T57" s="497"/>
    </row>
    <row r="58" spans="2:23" customFormat="1" ht="101.45" customHeight="1" x14ac:dyDescent="0.25">
      <c r="B58" s="520"/>
      <c r="C58" s="334"/>
      <c r="D58" s="336"/>
      <c r="E58" s="259" t="s">
        <v>570</v>
      </c>
      <c r="F58" s="311"/>
      <c r="G58" s="311"/>
      <c r="H58" s="260"/>
      <c r="I58" s="493" t="s">
        <v>778</v>
      </c>
      <c r="J58" s="494"/>
      <c r="K58" s="494"/>
      <c r="L58" s="494"/>
      <c r="M58" s="494"/>
      <c r="N58" s="494"/>
      <c r="O58" s="494"/>
      <c r="P58" s="494"/>
      <c r="Q58" s="494"/>
      <c r="R58" s="495"/>
      <c r="S58" s="496">
        <v>1</v>
      </c>
      <c r="T58" s="497"/>
    </row>
    <row r="59" spans="2:23" customFormat="1" ht="44.45" customHeight="1" x14ac:dyDescent="0.25">
      <c r="B59" s="520"/>
      <c r="C59" s="334"/>
      <c r="D59" s="336"/>
      <c r="E59" s="259" t="s">
        <v>571</v>
      </c>
      <c r="F59" s="311"/>
      <c r="G59" s="311"/>
      <c r="H59" s="260"/>
      <c r="I59" s="493" t="s">
        <v>114</v>
      </c>
      <c r="J59" s="494"/>
      <c r="K59" s="494"/>
      <c r="L59" s="494"/>
      <c r="M59" s="494"/>
      <c r="N59" s="494"/>
      <c r="O59" s="494"/>
      <c r="P59" s="494"/>
      <c r="Q59" s="494"/>
      <c r="R59" s="495"/>
      <c r="S59" s="496">
        <v>1</v>
      </c>
      <c r="T59" s="497"/>
    </row>
    <row r="60" spans="2:23" customFormat="1" ht="55.9" customHeight="1" x14ac:dyDescent="0.25">
      <c r="B60" s="520"/>
      <c r="C60" s="334"/>
      <c r="D60" s="336"/>
      <c r="E60" s="259" t="s">
        <v>572</v>
      </c>
      <c r="F60" s="311"/>
      <c r="G60" s="311"/>
      <c r="H60" s="260"/>
      <c r="I60" s="493" t="s">
        <v>469</v>
      </c>
      <c r="J60" s="494"/>
      <c r="K60" s="494"/>
      <c r="L60" s="494"/>
      <c r="M60" s="494"/>
      <c r="N60" s="494"/>
      <c r="O60" s="494"/>
      <c r="P60" s="494"/>
      <c r="Q60" s="494"/>
      <c r="R60" s="495"/>
      <c r="S60" s="496">
        <v>1</v>
      </c>
      <c r="T60" s="497"/>
    </row>
    <row r="61" spans="2:23" customFormat="1" ht="79.900000000000006" customHeight="1" x14ac:dyDescent="0.25">
      <c r="B61" s="521"/>
      <c r="C61" s="337"/>
      <c r="D61" s="339"/>
      <c r="E61" s="259" t="s">
        <v>573</v>
      </c>
      <c r="F61" s="311"/>
      <c r="G61" s="311"/>
      <c r="H61" s="260"/>
      <c r="I61" s="493" t="s">
        <v>545</v>
      </c>
      <c r="J61" s="494"/>
      <c r="K61" s="494"/>
      <c r="L61" s="494"/>
      <c r="M61" s="494"/>
      <c r="N61" s="494"/>
      <c r="O61" s="494"/>
      <c r="P61" s="494"/>
      <c r="Q61" s="494"/>
      <c r="R61" s="495"/>
      <c r="S61" s="496">
        <v>1</v>
      </c>
      <c r="T61" s="497"/>
    </row>
    <row r="62" spans="2:23" customFormat="1" ht="409.15" customHeight="1" x14ac:dyDescent="0.25">
      <c r="B62" s="531" t="s">
        <v>34</v>
      </c>
      <c r="C62" s="254" t="s">
        <v>35</v>
      </c>
      <c r="D62" s="333"/>
      <c r="E62" s="254" t="s">
        <v>564</v>
      </c>
      <c r="F62" s="255"/>
      <c r="G62" s="255"/>
      <c r="H62" s="333"/>
      <c r="I62" s="534" t="s">
        <v>823</v>
      </c>
      <c r="J62" s="535"/>
      <c r="K62" s="535"/>
      <c r="L62" s="535"/>
      <c r="M62" s="535"/>
      <c r="N62" s="535"/>
      <c r="O62" s="535"/>
      <c r="P62" s="535"/>
      <c r="Q62" s="535"/>
      <c r="R62" s="536"/>
      <c r="S62" s="496">
        <v>1</v>
      </c>
      <c r="T62" s="497"/>
    </row>
    <row r="63" spans="2:23" s="133" customFormat="1" ht="211.15" customHeight="1" x14ac:dyDescent="0.25">
      <c r="B63" s="532"/>
      <c r="C63" s="334"/>
      <c r="D63" s="336"/>
      <c r="E63" s="337"/>
      <c r="F63" s="338"/>
      <c r="G63" s="338"/>
      <c r="H63" s="339"/>
      <c r="I63" s="537"/>
      <c r="J63" s="538"/>
      <c r="K63" s="538"/>
      <c r="L63" s="538"/>
      <c r="M63" s="538"/>
      <c r="N63" s="538"/>
      <c r="O63" s="538"/>
      <c r="P63" s="538"/>
      <c r="Q63" s="538"/>
      <c r="R63" s="539"/>
      <c r="S63" s="169"/>
      <c r="T63" s="170"/>
    </row>
    <row r="64" spans="2:23" customFormat="1" ht="111" customHeight="1" x14ac:dyDescent="0.25">
      <c r="B64" s="532"/>
      <c r="C64" s="334"/>
      <c r="D64" s="336"/>
      <c r="E64" s="259" t="s">
        <v>574</v>
      </c>
      <c r="F64" s="311"/>
      <c r="G64" s="311"/>
      <c r="H64" s="260"/>
      <c r="I64" s="493" t="s">
        <v>684</v>
      </c>
      <c r="J64" s="494"/>
      <c r="K64" s="494"/>
      <c r="L64" s="494"/>
      <c r="M64" s="494"/>
      <c r="N64" s="494"/>
      <c r="O64" s="494"/>
      <c r="P64" s="494"/>
      <c r="Q64" s="494"/>
      <c r="R64" s="495"/>
      <c r="S64" s="496">
        <v>1</v>
      </c>
      <c r="T64" s="497"/>
      <c r="W64" s="157"/>
    </row>
    <row r="65" spans="2:20" customFormat="1" ht="97.9" customHeight="1" x14ac:dyDescent="0.25">
      <c r="B65" s="532"/>
      <c r="C65" s="334"/>
      <c r="D65" s="336"/>
      <c r="E65" s="259" t="s">
        <v>575</v>
      </c>
      <c r="F65" s="311"/>
      <c r="G65" s="311"/>
      <c r="H65" s="260"/>
      <c r="I65" s="493" t="s">
        <v>779</v>
      </c>
      <c r="J65" s="494"/>
      <c r="K65" s="494"/>
      <c r="L65" s="494"/>
      <c r="M65" s="494"/>
      <c r="N65" s="494"/>
      <c r="O65" s="494"/>
      <c r="P65" s="494"/>
      <c r="Q65" s="494"/>
      <c r="R65" s="495"/>
      <c r="S65" s="496">
        <v>1</v>
      </c>
      <c r="T65" s="497"/>
    </row>
    <row r="66" spans="2:20" customFormat="1" ht="67.5" customHeight="1" x14ac:dyDescent="0.25">
      <c r="B66" s="532"/>
      <c r="C66" s="334"/>
      <c r="D66" s="336"/>
      <c r="E66" s="259" t="s">
        <v>576</v>
      </c>
      <c r="F66" s="311"/>
      <c r="G66" s="311"/>
      <c r="H66" s="260"/>
      <c r="I66" s="493" t="s">
        <v>688</v>
      </c>
      <c r="J66" s="494"/>
      <c r="K66" s="494"/>
      <c r="L66" s="494"/>
      <c r="M66" s="494"/>
      <c r="N66" s="494"/>
      <c r="O66" s="494"/>
      <c r="P66" s="494"/>
      <c r="Q66" s="494"/>
      <c r="R66" s="495"/>
      <c r="S66" s="496">
        <v>1</v>
      </c>
      <c r="T66" s="497"/>
    </row>
    <row r="67" spans="2:20" customFormat="1" ht="85.5" customHeight="1" x14ac:dyDescent="0.25">
      <c r="B67" s="532"/>
      <c r="C67" s="334"/>
      <c r="D67" s="336"/>
      <c r="E67" s="259" t="s">
        <v>577</v>
      </c>
      <c r="F67" s="311"/>
      <c r="G67" s="311"/>
      <c r="H67" s="260"/>
      <c r="I67" s="493" t="s">
        <v>537</v>
      </c>
      <c r="J67" s="494"/>
      <c r="K67" s="494"/>
      <c r="L67" s="494"/>
      <c r="M67" s="494"/>
      <c r="N67" s="494"/>
      <c r="O67" s="494"/>
      <c r="P67" s="494"/>
      <c r="Q67" s="494"/>
      <c r="R67" s="495"/>
      <c r="S67" s="496">
        <v>1</v>
      </c>
      <c r="T67" s="497"/>
    </row>
    <row r="68" spans="2:20" customFormat="1" ht="135.6" customHeight="1" x14ac:dyDescent="0.25">
      <c r="B68" s="532"/>
      <c r="C68" s="334"/>
      <c r="D68" s="336"/>
      <c r="E68" s="259" t="s">
        <v>578</v>
      </c>
      <c r="F68" s="311"/>
      <c r="G68" s="311"/>
      <c r="H68" s="260"/>
      <c r="I68" s="493" t="s">
        <v>689</v>
      </c>
      <c r="J68" s="494"/>
      <c r="K68" s="494"/>
      <c r="L68" s="494"/>
      <c r="M68" s="494"/>
      <c r="N68" s="494"/>
      <c r="O68" s="494"/>
      <c r="P68" s="494"/>
      <c r="Q68" s="494"/>
      <c r="R68" s="495"/>
      <c r="S68" s="496">
        <v>1</v>
      </c>
      <c r="T68" s="497"/>
    </row>
    <row r="69" spans="2:20" customFormat="1" ht="135.6" customHeight="1" x14ac:dyDescent="0.25">
      <c r="B69" s="532"/>
      <c r="C69" s="334"/>
      <c r="D69" s="336"/>
      <c r="E69" s="259" t="s">
        <v>579</v>
      </c>
      <c r="F69" s="311"/>
      <c r="G69" s="311"/>
      <c r="H69" s="260"/>
      <c r="I69" s="493" t="s">
        <v>538</v>
      </c>
      <c r="J69" s="494"/>
      <c r="K69" s="494"/>
      <c r="L69" s="494"/>
      <c r="M69" s="494"/>
      <c r="N69" s="494"/>
      <c r="O69" s="494"/>
      <c r="P69" s="494"/>
      <c r="Q69" s="494"/>
      <c r="R69" s="495"/>
      <c r="S69" s="496">
        <v>1</v>
      </c>
      <c r="T69" s="497"/>
    </row>
    <row r="70" spans="2:20" customFormat="1" ht="73.150000000000006" customHeight="1" x14ac:dyDescent="0.25">
      <c r="B70" s="532"/>
      <c r="C70" s="334"/>
      <c r="D70" s="336"/>
      <c r="E70" s="259" t="s">
        <v>580</v>
      </c>
      <c r="F70" s="311"/>
      <c r="G70" s="311"/>
      <c r="H70" s="260"/>
      <c r="I70" s="522" t="s">
        <v>520</v>
      </c>
      <c r="J70" s="523"/>
      <c r="K70" s="523"/>
      <c r="L70" s="523"/>
      <c r="M70" s="523"/>
      <c r="N70" s="523"/>
      <c r="O70" s="523"/>
      <c r="P70" s="523"/>
      <c r="Q70" s="523"/>
      <c r="R70" s="524"/>
      <c r="S70" s="496">
        <v>1</v>
      </c>
      <c r="T70" s="497"/>
    </row>
    <row r="71" spans="2:20" customFormat="1" ht="152.65" customHeight="1" x14ac:dyDescent="0.25">
      <c r="B71" s="532"/>
      <c r="C71" s="334"/>
      <c r="D71" s="336"/>
      <c r="E71" s="259" t="s">
        <v>581</v>
      </c>
      <c r="F71" s="311"/>
      <c r="G71" s="311"/>
      <c r="H71" s="260"/>
      <c r="I71" s="493" t="s">
        <v>521</v>
      </c>
      <c r="J71" s="494"/>
      <c r="K71" s="494"/>
      <c r="L71" s="494"/>
      <c r="M71" s="494"/>
      <c r="N71" s="494"/>
      <c r="O71" s="494"/>
      <c r="P71" s="494"/>
      <c r="Q71" s="494"/>
      <c r="R71" s="495"/>
      <c r="S71" s="496">
        <v>0.7</v>
      </c>
      <c r="T71" s="497"/>
    </row>
    <row r="72" spans="2:20" customFormat="1" ht="50.25" customHeight="1" x14ac:dyDescent="0.25">
      <c r="B72" s="532"/>
      <c r="C72" s="334"/>
      <c r="D72" s="336"/>
      <c r="E72" s="259" t="s">
        <v>582</v>
      </c>
      <c r="F72" s="311"/>
      <c r="G72" s="311"/>
      <c r="H72" s="260"/>
      <c r="I72" s="493" t="s">
        <v>132</v>
      </c>
      <c r="J72" s="494"/>
      <c r="K72" s="494"/>
      <c r="L72" s="494"/>
      <c r="M72" s="494"/>
      <c r="N72" s="494"/>
      <c r="O72" s="494"/>
      <c r="P72" s="494"/>
      <c r="Q72" s="494"/>
      <c r="R72" s="495"/>
      <c r="S72" s="496">
        <v>1</v>
      </c>
      <c r="T72" s="497"/>
    </row>
    <row r="73" spans="2:20" customFormat="1" ht="60" customHeight="1" x14ac:dyDescent="0.25">
      <c r="B73" s="533"/>
      <c r="C73" s="337"/>
      <c r="D73" s="339"/>
      <c r="E73" s="259" t="s">
        <v>583</v>
      </c>
      <c r="F73" s="311"/>
      <c r="G73" s="311"/>
      <c r="H73" s="260"/>
      <c r="I73" s="522" t="s">
        <v>546</v>
      </c>
      <c r="J73" s="523"/>
      <c r="K73" s="523"/>
      <c r="L73" s="523"/>
      <c r="M73" s="523"/>
      <c r="N73" s="523"/>
      <c r="O73" s="523"/>
      <c r="P73" s="523"/>
      <c r="Q73" s="523"/>
      <c r="R73" s="524"/>
      <c r="S73" s="496">
        <v>0.6</v>
      </c>
      <c r="T73" s="497"/>
    </row>
    <row r="74" spans="2:20" customFormat="1" ht="81.599999999999994" customHeight="1" x14ac:dyDescent="0.25">
      <c r="B74" s="519" t="s">
        <v>448</v>
      </c>
      <c r="C74" s="254" t="s">
        <v>449</v>
      </c>
      <c r="D74" s="333"/>
      <c r="E74" s="259" t="s">
        <v>584</v>
      </c>
      <c r="F74" s="311"/>
      <c r="G74" s="311"/>
      <c r="H74" s="260"/>
      <c r="I74" s="493" t="s">
        <v>450</v>
      </c>
      <c r="J74" s="494"/>
      <c r="K74" s="494"/>
      <c r="L74" s="494"/>
      <c r="M74" s="494"/>
      <c r="N74" s="494"/>
      <c r="O74" s="494"/>
      <c r="P74" s="494"/>
      <c r="Q74" s="494"/>
      <c r="R74" s="495"/>
      <c r="S74" s="496">
        <v>1</v>
      </c>
      <c r="T74" s="497"/>
    </row>
    <row r="75" spans="2:20" customFormat="1" ht="137.44999999999999" customHeight="1" x14ac:dyDescent="0.25">
      <c r="B75" s="520"/>
      <c r="C75" s="334"/>
      <c r="D75" s="336"/>
      <c r="E75" s="259" t="s">
        <v>585</v>
      </c>
      <c r="F75" s="311"/>
      <c r="G75" s="311"/>
      <c r="H75" s="260"/>
      <c r="I75" s="391" t="s">
        <v>685</v>
      </c>
      <c r="J75" s="525"/>
      <c r="K75" s="525"/>
      <c r="L75" s="525"/>
      <c r="M75" s="525"/>
      <c r="N75" s="525"/>
      <c r="O75" s="525"/>
      <c r="P75" s="525"/>
      <c r="Q75" s="525"/>
      <c r="R75" s="526"/>
      <c r="S75" s="527">
        <v>1</v>
      </c>
      <c r="T75" s="528"/>
    </row>
    <row r="76" spans="2:20" customFormat="1" ht="96" customHeight="1" x14ac:dyDescent="0.25">
      <c r="B76" s="521"/>
      <c r="C76" s="337"/>
      <c r="D76" s="339"/>
      <c r="E76" s="259" t="s">
        <v>585</v>
      </c>
      <c r="F76" s="311"/>
      <c r="G76" s="311"/>
      <c r="H76" s="260"/>
      <c r="I76" s="391" t="s">
        <v>686</v>
      </c>
      <c r="J76" s="525"/>
      <c r="K76" s="525"/>
      <c r="L76" s="525"/>
      <c r="M76" s="525"/>
      <c r="N76" s="525"/>
      <c r="O76" s="525"/>
      <c r="P76" s="525"/>
      <c r="Q76" s="525"/>
      <c r="R76" s="526"/>
      <c r="S76" s="529"/>
      <c r="T76" s="530"/>
    </row>
    <row r="77" spans="2:20" customFormat="1" ht="27" customHeight="1" x14ac:dyDescent="0.25">
      <c r="B77" s="261"/>
      <c r="C77" s="301"/>
      <c r="D77" s="301"/>
      <c r="E77" s="301"/>
      <c r="F77" s="301"/>
      <c r="G77" s="301"/>
      <c r="H77" s="301"/>
      <c r="I77" s="301"/>
      <c r="J77" s="301"/>
      <c r="K77" s="301"/>
      <c r="L77" s="301"/>
      <c r="M77" s="301"/>
      <c r="N77" s="301"/>
      <c r="O77" s="301"/>
      <c r="P77" s="301"/>
      <c r="Q77" s="301"/>
      <c r="R77" s="301"/>
      <c r="S77" s="301"/>
      <c r="T77" s="262"/>
    </row>
    <row r="78" spans="2:20" customFormat="1" ht="27.75" customHeight="1" x14ac:dyDescent="0.25">
      <c r="B78" s="490" t="s">
        <v>135</v>
      </c>
      <c r="C78" s="491"/>
      <c r="D78" s="491"/>
      <c r="E78" s="491"/>
      <c r="F78" s="491"/>
      <c r="G78" s="491"/>
      <c r="H78" s="491"/>
      <c r="I78" s="491"/>
      <c r="J78" s="491"/>
      <c r="K78" s="491"/>
      <c r="L78" s="491"/>
      <c r="M78" s="491"/>
      <c r="N78" s="491"/>
      <c r="O78" s="491"/>
      <c r="P78" s="491"/>
      <c r="Q78" s="491"/>
      <c r="R78" s="491"/>
      <c r="S78" s="491"/>
      <c r="T78" s="492"/>
    </row>
    <row r="79" spans="2:20" customFormat="1" ht="27.75" customHeight="1" x14ac:dyDescent="0.25">
      <c r="B79" s="135" t="s">
        <v>30</v>
      </c>
      <c r="C79" s="490" t="s">
        <v>136</v>
      </c>
      <c r="D79" s="492"/>
      <c r="E79" s="490" t="s">
        <v>586</v>
      </c>
      <c r="F79" s="491"/>
      <c r="G79" s="491"/>
      <c r="H79" s="491"/>
      <c r="I79" s="492"/>
      <c r="J79" s="490" t="s">
        <v>31</v>
      </c>
      <c r="K79" s="491"/>
      <c r="L79" s="491"/>
      <c r="M79" s="491"/>
      <c r="N79" s="491"/>
      <c r="O79" s="491"/>
      <c r="P79" s="491"/>
      <c r="Q79" s="491"/>
      <c r="R79" s="492"/>
      <c r="S79" s="490" t="s">
        <v>32</v>
      </c>
      <c r="T79" s="492"/>
    </row>
    <row r="80" spans="2:20" customFormat="1" ht="228.6" customHeight="1" x14ac:dyDescent="0.25">
      <c r="B80" s="519" t="s">
        <v>36</v>
      </c>
      <c r="C80" s="254" t="s">
        <v>37</v>
      </c>
      <c r="D80" s="333"/>
      <c r="E80" s="490" t="s">
        <v>587</v>
      </c>
      <c r="F80" s="491"/>
      <c r="G80" s="491"/>
      <c r="H80" s="491"/>
      <c r="I80" s="492"/>
      <c r="J80" s="498" t="s">
        <v>890</v>
      </c>
      <c r="K80" s="499"/>
      <c r="L80" s="499"/>
      <c r="M80" s="499"/>
      <c r="N80" s="499"/>
      <c r="O80" s="499"/>
      <c r="P80" s="499"/>
      <c r="Q80" s="499"/>
      <c r="R80" s="500"/>
      <c r="S80" s="496">
        <v>0.95</v>
      </c>
      <c r="T80" s="497"/>
    </row>
    <row r="81" spans="2:20" customFormat="1" ht="74.099999999999994" customHeight="1" x14ac:dyDescent="0.25">
      <c r="B81" s="520"/>
      <c r="C81" s="334"/>
      <c r="D81" s="336"/>
      <c r="E81" s="490" t="s">
        <v>588</v>
      </c>
      <c r="F81" s="491"/>
      <c r="G81" s="491"/>
      <c r="H81" s="491"/>
      <c r="I81" s="492"/>
      <c r="J81" s="498" t="s">
        <v>522</v>
      </c>
      <c r="K81" s="499"/>
      <c r="L81" s="499"/>
      <c r="M81" s="499"/>
      <c r="N81" s="499"/>
      <c r="O81" s="499"/>
      <c r="P81" s="499"/>
      <c r="Q81" s="499"/>
      <c r="R81" s="500"/>
      <c r="S81" s="496">
        <v>1</v>
      </c>
      <c r="T81" s="497"/>
    </row>
    <row r="82" spans="2:20" customFormat="1" ht="129.75" customHeight="1" x14ac:dyDescent="0.25">
      <c r="B82" s="520"/>
      <c r="C82" s="334"/>
      <c r="D82" s="336"/>
      <c r="E82" s="490" t="s">
        <v>589</v>
      </c>
      <c r="F82" s="491"/>
      <c r="G82" s="491"/>
      <c r="H82" s="491"/>
      <c r="I82" s="492"/>
      <c r="J82" s="498" t="s">
        <v>470</v>
      </c>
      <c r="K82" s="499"/>
      <c r="L82" s="499"/>
      <c r="M82" s="499"/>
      <c r="N82" s="499"/>
      <c r="O82" s="499"/>
      <c r="P82" s="499"/>
      <c r="Q82" s="499"/>
      <c r="R82" s="500"/>
      <c r="S82" s="496">
        <v>1</v>
      </c>
      <c r="T82" s="497"/>
    </row>
    <row r="83" spans="2:20" customFormat="1" ht="56.25" customHeight="1" x14ac:dyDescent="0.25">
      <c r="B83" s="520"/>
      <c r="C83" s="334"/>
      <c r="D83" s="336"/>
      <c r="E83" s="490" t="s">
        <v>590</v>
      </c>
      <c r="F83" s="491"/>
      <c r="G83" s="491"/>
      <c r="H83" s="491"/>
      <c r="I83" s="492"/>
      <c r="J83" s="498" t="s">
        <v>137</v>
      </c>
      <c r="K83" s="499"/>
      <c r="L83" s="499"/>
      <c r="M83" s="499"/>
      <c r="N83" s="499"/>
      <c r="O83" s="499"/>
      <c r="P83" s="499"/>
      <c r="Q83" s="499"/>
      <c r="R83" s="500"/>
      <c r="S83" s="496">
        <v>1</v>
      </c>
      <c r="T83" s="497"/>
    </row>
    <row r="84" spans="2:20" customFormat="1" ht="49.5" customHeight="1" x14ac:dyDescent="0.25">
      <c r="B84" s="520"/>
      <c r="C84" s="334"/>
      <c r="D84" s="336"/>
      <c r="E84" s="490" t="s">
        <v>591</v>
      </c>
      <c r="F84" s="491"/>
      <c r="G84" s="491"/>
      <c r="H84" s="491"/>
      <c r="I84" s="492"/>
      <c r="J84" s="498" t="s">
        <v>138</v>
      </c>
      <c r="K84" s="499"/>
      <c r="L84" s="499"/>
      <c r="M84" s="499"/>
      <c r="N84" s="499"/>
      <c r="O84" s="499"/>
      <c r="P84" s="499"/>
      <c r="Q84" s="499"/>
      <c r="R84" s="500"/>
      <c r="S84" s="496">
        <v>1</v>
      </c>
      <c r="T84" s="497"/>
    </row>
    <row r="85" spans="2:20" customFormat="1" ht="34.5" customHeight="1" x14ac:dyDescent="0.25">
      <c r="B85" s="520"/>
      <c r="C85" s="334"/>
      <c r="D85" s="336"/>
      <c r="E85" s="490" t="s">
        <v>592</v>
      </c>
      <c r="F85" s="491"/>
      <c r="G85" s="491"/>
      <c r="H85" s="491"/>
      <c r="I85" s="492"/>
      <c r="J85" s="498" t="s">
        <v>115</v>
      </c>
      <c r="K85" s="499"/>
      <c r="L85" s="499"/>
      <c r="M85" s="499"/>
      <c r="N85" s="499"/>
      <c r="O85" s="499"/>
      <c r="P85" s="499"/>
      <c r="Q85" s="499"/>
      <c r="R85" s="500"/>
      <c r="S85" s="496">
        <v>1</v>
      </c>
      <c r="T85" s="497"/>
    </row>
    <row r="86" spans="2:20" customFormat="1" ht="127.15" customHeight="1" x14ac:dyDescent="0.25">
      <c r="B86" s="520"/>
      <c r="C86" s="334"/>
      <c r="D86" s="336"/>
      <c r="E86" s="259" t="s">
        <v>593</v>
      </c>
      <c r="F86" s="311"/>
      <c r="G86" s="311"/>
      <c r="H86" s="311"/>
      <c r="I86" s="260"/>
      <c r="J86" s="493" t="s">
        <v>780</v>
      </c>
      <c r="K86" s="494"/>
      <c r="L86" s="494"/>
      <c r="M86" s="494"/>
      <c r="N86" s="494"/>
      <c r="O86" s="494"/>
      <c r="P86" s="494"/>
      <c r="Q86" s="494"/>
      <c r="R86" s="495"/>
      <c r="S86" s="496">
        <v>1</v>
      </c>
      <c r="T86" s="497"/>
    </row>
    <row r="87" spans="2:20" customFormat="1" ht="139.5" customHeight="1" x14ac:dyDescent="0.25">
      <c r="B87" s="521"/>
      <c r="C87" s="337"/>
      <c r="D87" s="339"/>
      <c r="E87" s="259" t="s">
        <v>594</v>
      </c>
      <c r="F87" s="311"/>
      <c r="G87" s="311"/>
      <c r="H87" s="311"/>
      <c r="I87" s="260"/>
      <c r="J87" s="493" t="s">
        <v>781</v>
      </c>
      <c r="K87" s="494"/>
      <c r="L87" s="494"/>
      <c r="M87" s="494"/>
      <c r="N87" s="494"/>
      <c r="O87" s="494"/>
      <c r="P87" s="494"/>
      <c r="Q87" s="494"/>
      <c r="R87" s="495"/>
      <c r="S87" s="496">
        <v>1</v>
      </c>
      <c r="T87" s="497"/>
    </row>
    <row r="88" spans="2:20" customFormat="1" ht="163.5" customHeight="1" x14ac:dyDescent="0.25">
      <c r="B88" s="531" t="s">
        <v>38</v>
      </c>
      <c r="C88" s="254" t="s">
        <v>39</v>
      </c>
      <c r="D88" s="333"/>
      <c r="E88" s="490" t="s">
        <v>595</v>
      </c>
      <c r="F88" s="491"/>
      <c r="G88" s="491"/>
      <c r="H88" s="491"/>
      <c r="I88" s="492"/>
      <c r="J88" s="498" t="s">
        <v>547</v>
      </c>
      <c r="K88" s="499"/>
      <c r="L88" s="499"/>
      <c r="M88" s="499"/>
      <c r="N88" s="499"/>
      <c r="O88" s="499"/>
      <c r="P88" s="499"/>
      <c r="Q88" s="499"/>
      <c r="R88" s="500"/>
      <c r="S88" s="496">
        <v>1</v>
      </c>
      <c r="T88" s="497"/>
    </row>
    <row r="89" spans="2:20" customFormat="1" ht="70.900000000000006" customHeight="1" x14ac:dyDescent="0.25">
      <c r="B89" s="532"/>
      <c r="C89" s="334"/>
      <c r="D89" s="336"/>
      <c r="E89" s="490" t="s">
        <v>596</v>
      </c>
      <c r="F89" s="491"/>
      <c r="G89" s="491"/>
      <c r="H89" s="491"/>
      <c r="I89" s="492"/>
      <c r="J89" s="498" t="s">
        <v>687</v>
      </c>
      <c r="K89" s="499"/>
      <c r="L89" s="499"/>
      <c r="M89" s="499"/>
      <c r="N89" s="499"/>
      <c r="O89" s="499"/>
      <c r="P89" s="499"/>
      <c r="Q89" s="499"/>
      <c r="R89" s="500"/>
      <c r="S89" s="496">
        <v>1</v>
      </c>
      <c r="T89" s="497"/>
    </row>
    <row r="90" spans="2:20" customFormat="1" ht="30" customHeight="1" x14ac:dyDescent="0.25">
      <c r="B90" s="533"/>
      <c r="C90" s="337"/>
      <c r="D90" s="339"/>
      <c r="E90" s="490" t="s">
        <v>590</v>
      </c>
      <c r="F90" s="491"/>
      <c r="G90" s="491"/>
      <c r="H90" s="491"/>
      <c r="I90" s="492"/>
      <c r="J90" s="498" t="s">
        <v>116</v>
      </c>
      <c r="K90" s="499"/>
      <c r="L90" s="499"/>
      <c r="M90" s="499"/>
      <c r="N90" s="499"/>
      <c r="O90" s="499"/>
      <c r="P90" s="499"/>
      <c r="Q90" s="499"/>
      <c r="R90" s="500"/>
      <c r="S90" s="496">
        <v>1</v>
      </c>
      <c r="T90" s="497"/>
    </row>
    <row r="91" spans="2:20" customFormat="1" ht="242.1" customHeight="1" x14ac:dyDescent="0.25">
      <c r="B91" s="519" t="s">
        <v>40</v>
      </c>
      <c r="C91" s="254" t="s">
        <v>41</v>
      </c>
      <c r="D91" s="333"/>
      <c r="E91" s="490" t="s">
        <v>595</v>
      </c>
      <c r="F91" s="491"/>
      <c r="G91" s="491"/>
      <c r="H91" s="491"/>
      <c r="I91" s="492"/>
      <c r="J91" s="493" t="s">
        <v>495</v>
      </c>
      <c r="K91" s="494"/>
      <c r="L91" s="494"/>
      <c r="M91" s="494"/>
      <c r="N91" s="494"/>
      <c r="O91" s="494"/>
      <c r="P91" s="494"/>
      <c r="Q91" s="494"/>
      <c r="R91" s="495"/>
      <c r="S91" s="496">
        <v>0.9</v>
      </c>
      <c r="T91" s="497"/>
    </row>
    <row r="92" spans="2:20" customFormat="1" ht="27.75" customHeight="1" x14ac:dyDescent="0.25">
      <c r="B92" s="520"/>
      <c r="C92" s="334"/>
      <c r="D92" s="336"/>
      <c r="E92" s="490" t="s">
        <v>588</v>
      </c>
      <c r="F92" s="491"/>
      <c r="G92" s="491"/>
      <c r="H92" s="491"/>
      <c r="I92" s="492"/>
      <c r="J92" s="498" t="s">
        <v>477</v>
      </c>
      <c r="K92" s="499"/>
      <c r="L92" s="499"/>
      <c r="M92" s="499"/>
      <c r="N92" s="499"/>
      <c r="O92" s="499"/>
      <c r="P92" s="499"/>
      <c r="Q92" s="499"/>
      <c r="R92" s="500"/>
      <c r="S92" s="496">
        <v>1</v>
      </c>
      <c r="T92" s="497"/>
    </row>
    <row r="93" spans="2:20" customFormat="1" ht="145.15" customHeight="1" x14ac:dyDescent="0.25">
      <c r="B93" s="520"/>
      <c r="C93" s="334"/>
      <c r="D93" s="336"/>
      <c r="E93" s="490" t="s">
        <v>597</v>
      </c>
      <c r="F93" s="491"/>
      <c r="G93" s="491"/>
      <c r="H93" s="491"/>
      <c r="I93" s="492"/>
      <c r="J93" s="493" t="s">
        <v>782</v>
      </c>
      <c r="K93" s="494"/>
      <c r="L93" s="494"/>
      <c r="M93" s="494"/>
      <c r="N93" s="494"/>
      <c r="O93" s="494"/>
      <c r="P93" s="494"/>
      <c r="Q93" s="494"/>
      <c r="R93" s="495"/>
      <c r="S93" s="496">
        <v>0.83</v>
      </c>
      <c r="T93" s="497"/>
    </row>
    <row r="94" spans="2:20" customFormat="1" ht="39" customHeight="1" x14ac:dyDescent="0.25">
      <c r="B94" s="520"/>
      <c r="C94" s="334"/>
      <c r="D94" s="336"/>
      <c r="E94" s="490" t="s">
        <v>598</v>
      </c>
      <c r="F94" s="491"/>
      <c r="G94" s="491"/>
      <c r="H94" s="491"/>
      <c r="I94" s="492"/>
      <c r="J94" s="498" t="s">
        <v>496</v>
      </c>
      <c r="K94" s="499"/>
      <c r="L94" s="499"/>
      <c r="M94" s="499"/>
      <c r="N94" s="499"/>
      <c r="O94" s="499"/>
      <c r="P94" s="499"/>
      <c r="Q94" s="499"/>
      <c r="R94" s="500"/>
      <c r="S94" s="496">
        <v>1</v>
      </c>
      <c r="T94" s="497"/>
    </row>
    <row r="95" spans="2:20" customFormat="1" ht="36.6" customHeight="1" x14ac:dyDescent="0.25">
      <c r="B95" s="520"/>
      <c r="C95" s="334"/>
      <c r="D95" s="336"/>
      <c r="E95" s="490" t="s">
        <v>590</v>
      </c>
      <c r="F95" s="491"/>
      <c r="G95" s="491"/>
      <c r="H95" s="491"/>
      <c r="I95" s="492"/>
      <c r="J95" s="498" t="s">
        <v>486</v>
      </c>
      <c r="K95" s="499"/>
      <c r="L95" s="499"/>
      <c r="M95" s="499"/>
      <c r="N95" s="499"/>
      <c r="O95" s="499"/>
      <c r="P95" s="499"/>
      <c r="Q95" s="499"/>
      <c r="R95" s="500"/>
      <c r="S95" s="496">
        <v>1</v>
      </c>
      <c r="T95" s="497"/>
    </row>
    <row r="96" spans="2:20" customFormat="1" ht="51" customHeight="1" x14ac:dyDescent="0.25">
      <c r="B96" s="520"/>
      <c r="C96" s="334"/>
      <c r="D96" s="336"/>
      <c r="E96" s="490" t="s">
        <v>591</v>
      </c>
      <c r="F96" s="491"/>
      <c r="G96" s="491"/>
      <c r="H96" s="491"/>
      <c r="I96" s="492"/>
      <c r="J96" s="498" t="s">
        <v>117</v>
      </c>
      <c r="K96" s="499"/>
      <c r="L96" s="499"/>
      <c r="M96" s="499"/>
      <c r="N96" s="499"/>
      <c r="O96" s="499"/>
      <c r="P96" s="499"/>
      <c r="Q96" s="499"/>
      <c r="R96" s="500"/>
      <c r="S96" s="496">
        <v>1</v>
      </c>
      <c r="T96" s="497"/>
    </row>
    <row r="97" spans="2:20" customFormat="1" ht="49.15" customHeight="1" x14ac:dyDescent="0.25">
      <c r="B97" s="520"/>
      <c r="C97" s="334"/>
      <c r="D97" s="336"/>
      <c r="E97" s="490" t="s">
        <v>592</v>
      </c>
      <c r="F97" s="491"/>
      <c r="G97" s="491"/>
      <c r="H97" s="491"/>
      <c r="I97" s="492"/>
      <c r="J97" s="498" t="s">
        <v>497</v>
      </c>
      <c r="K97" s="499"/>
      <c r="L97" s="499"/>
      <c r="M97" s="499"/>
      <c r="N97" s="499"/>
      <c r="O97" s="499"/>
      <c r="P97" s="499"/>
      <c r="Q97" s="499"/>
      <c r="R97" s="500"/>
      <c r="S97" s="496">
        <v>1</v>
      </c>
      <c r="T97" s="497"/>
    </row>
    <row r="98" spans="2:20" customFormat="1" ht="49.15" customHeight="1" x14ac:dyDescent="0.25">
      <c r="B98" s="520"/>
      <c r="C98" s="334"/>
      <c r="D98" s="336"/>
      <c r="E98" s="490" t="s">
        <v>599</v>
      </c>
      <c r="F98" s="491"/>
      <c r="G98" s="491"/>
      <c r="H98" s="491"/>
      <c r="I98" s="492"/>
      <c r="J98" s="498" t="s">
        <v>498</v>
      </c>
      <c r="K98" s="499"/>
      <c r="L98" s="499"/>
      <c r="M98" s="499"/>
      <c r="N98" s="499"/>
      <c r="O98" s="499"/>
      <c r="P98" s="499"/>
      <c r="Q98" s="499"/>
      <c r="R98" s="500"/>
      <c r="S98" s="496">
        <v>1</v>
      </c>
      <c r="T98" s="497"/>
    </row>
    <row r="99" spans="2:20" customFormat="1" ht="49.15" customHeight="1" x14ac:dyDescent="0.25">
      <c r="B99" s="521"/>
      <c r="C99" s="337"/>
      <c r="D99" s="339"/>
      <c r="E99" s="490" t="s">
        <v>600</v>
      </c>
      <c r="F99" s="491"/>
      <c r="G99" s="491"/>
      <c r="H99" s="491"/>
      <c r="I99" s="492"/>
      <c r="J99" s="498" t="s">
        <v>499</v>
      </c>
      <c r="K99" s="499"/>
      <c r="L99" s="499"/>
      <c r="M99" s="499"/>
      <c r="N99" s="499"/>
      <c r="O99" s="499"/>
      <c r="P99" s="499"/>
      <c r="Q99" s="499"/>
      <c r="R99" s="500"/>
      <c r="S99" s="496">
        <v>1</v>
      </c>
      <c r="T99" s="497"/>
    </row>
    <row r="100" spans="2:20" ht="17.25" customHeight="1" x14ac:dyDescent="0.2">
      <c r="B100" s="503"/>
      <c r="C100" s="504"/>
      <c r="D100" s="504"/>
      <c r="E100" s="504"/>
      <c r="F100" s="504"/>
      <c r="G100" s="504"/>
      <c r="H100" s="504"/>
      <c r="I100" s="504"/>
      <c r="J100" s="504"/>
      <c r="K100" s="504"/>
      <c r="L100" s="504"/>
      <c r="M100" s="504"/>
      <c r="N100" s="504"/>
      <c r="O100" s="504"/>
      <c r="P100" s="504"/>
      <c r="Q100" s="504"/>
      <c r="R100" s="504"/>
      <c r="S100" s="504"/>
      <c r="T100" s="505"/>
    </row>
    <row r="101" spans="2:20" ht="28.5" customHeight="1" x14ac:dyDescent="0.2">
      <c r="B101" s="506" t="s">
        <v>30</v>
      </c>
      <c r="C101" s="507"/>
      <c r="D101" s="508" t="s">
        <v>601</v>
      </c>
      <c r="E101" s="509"/>
      <c r="F101" s="509"/>
      <c r="G101" s="509"/>
      <c r="H101" s="509"/>
      <c r="I101" s="509"/>
      <c r="J101" s="510"/>
      <c r="K101" s="508" t="s">
        <v>446</v>
      </c>
      <c r="L101" s="509"/>
      <c r="M101" s="509"/>
      <c r="N101" s="509"/>
      <c r="O101" s="509"/>
      <c r="P101" s="509"/>
      <c r="Q101" s="509"/>
      <c r="R101" s="510"/>
      <c r="S101" s="473" t="s">
        <v>4</v>
      </c>
      <c r="T101" s="474"/>
    </row>
    <row r="102" spans="2:20" ht="84" customHeight="1" x14ac:dyDescent="0.2">
      <c r="B102" s="271">
        <v>4.2</v>
      </c>
      <c r="C102" s="411"/>
      <c r="D102" s="514" t="s">
        <v>1125</v>
      </c>
      <c r="E102" s="515"/>
      <c r="F102" s="515"/>
      <c r="G102" s="515"/>
      <c r="H102" s="515"/>
      <c r="I102" s="515"/>
      <c r="J102" s="516"/>
      <c r="K102" s="478" t="s">
        <v>928</v>
      </c>
      <c r="L102" s="479"/>
      <c r="M102" s="479"/>
      <c r="N102" s="479"/>
      <c r="O102" s="479"/>
      <c r="P102" s="479"/>
      <c r="Q102" s="479"/>
      <c r="R102" s="480"/>
      <c r="S102" s="517">
        <v>43848</v>
      </c>
      <c r="T102" s="518"/>
    </row>
    <row r="103" spans="2:20" ht="30" customHeight="1" x14ac:dyDescent="0.2">
      <c r="B103" s="271" t="s">
        <v>929</v>
      </c>
      <c r="C103" s="411"/>
      <c r="D103" s="514" t="s">
        <v>1013</v>
      </c>
      <c r="E103" s="515"/>
      <c r="F103" s="515"/>
      <c r="G103" s="515"/>
      <c r="H103" s="515"/>
      <c r="I103" s="515"/>
      <c r="J103" s="516"/>
      <c r="K103" s="478" t="s">
        <v>928</v>
      </c>
      <c r="L103" s="479"/>
      <c r="M103" s="479"/>
      <c r="N103" s="479"/>
      <c r="O103" s="479"/>
      <c r="P103" s="479"/>
      <c r="Q103" s="479"/>
      <c r="R103" s="480"/>
      <c r="S103" s="517">
        <v>43849</v>
      </c>
      <c r="T103" s="518"/>
    </row>
    <row r="104" spans="2:20" ht="30" customHeight="1" x14ac:dyDescent="0.2">
      <c r="B104" s="271" t="s">
        <v>929</v>
      </c>
      <c r="C104" s="411"/>
      <c r="D104" s="514" t="s">
        <v>1126</v>
      </c>
      <c r="E104" s="515"/>
      <c r="F104" s="515"/>
      <c r="G104" s="515"/>
      <c r="H104" s="515"/>
      <c r="I104" s="515"/>
      <c r="J104" s="516"/>
      <c r="K104" s="478" t="s">
        <v>928</v>
      </c>
      <c r="L104" s="479"/>
      <c r="M104" s="479"/>
      <c r="N104" s="479"/>
      <c r="O104" s="479"/>
      <c r="P104" s="479"/>
      <c r="Q104" s="479"/>
      <c r="R104" s="480"/>
      <c r="S104" s="517">
        <v>43849</v>
      </c>
      <c r="T104" s="518"/>
    </row>
    <row r="105" spans="2:20" ht="43.9" customHeight="1" x14ac:dyDescent="0.2">
      <c r="B105" s="271" t="s">
        <v>929</v>
      </c>
      <c r="C105" s="411"/>
      <c r="D105" s="514" t="s">
        <v>1127</v>
      </c>
      <c r="E105" s="515"/>
      <c r="F105" s="515"/>
      <c r="G105" s="515"/>
      <c r="H105" s="515"/>
      <c r="I105" s="515"/>
      <c r="J105" s="516"/>
      <c r="K105" s="478" t="s">
        <v>928</v>
      </c>
      <c r="L105" s="479"/>
      <c r="M105" s="479"/>
      <c r="N105" s="479"/>
      <c r="O105" s="479"/>
      <c r="P105" s="479"/>
      <c r="Q105" s="479"/>
      <c r="R105" s="480"/>
      <c r="S105" s="517">
        <v>43850</v>
      </c>
      <c r="T105" s="518"/>
    </row>
    <row r="106" spans="2:20" ht="82.15" customHeight="1" x14ac:dyDescent="0.2">
      <c r="B106" s="271" t="s">
        <v>929</v>
      </c>
      <c r="C106" s="411"/>
      <c r="D106" s="514" t="s">
        <v>1128</v>
      </c>
      <c r="E106" s="515"/>
      <c r="F106" s="515"/>
      <c r="G106" s="515"/>
      <c r="H106" s="515"/>
      <c r="I106" s="515"/>
      <c r="J106" s="516"/>
      <c r="K106" s="478" t="s">
        <v>928</v>
      </c>
      <c r="L106" s="479"/>
      <c r="M106" s="479"/>
      <c r="N106" s="479"/>
      <c r="O106" s="479"/>
      <c r="P106" s="479"/>
      <c r="Q106" s="479"/>
      <c r="R106" s="480"/>
      <c r="S106" s="517" t="s">
        <v>1129</v>
      </c>
      <c r="T106" s="518"/>
    </row>
    <row r="107" spans="2:20" ht="62.45" customHeight="1" x14ac:dyDescent="0.2">
      <c r="B107" s="271" t="s">
        <v>1130</v>
      </c>
      <c r="C107" s="411"/>
      <c r="D107" s="514" t="s">
        <v>1131</v>
      </c>
      <c r="E107" s="515"/>
      <c r="F107" s="515"/>
      <c r="G107" s="515"/>
      <c r="H107" s="515"/>
      <c r="I107" s="515"/>
      <c r="J107" s="516"/>
      <c r="K107" s="478" t="s">
        <v>928</v>
      </c>
      <c r="L107" s="479"/>
      <c r="M107" s="479"/>
      <c r="N107" s="479"/>
      <c r="O107" s="479"/>
      <c r="P107" s="479"/>
      <c r="Q107" s="479"/>
      <c r="R107" s="480"/>
      <c r="S107" s="517">
        <v>43850</v>
      </c>
      <c r="T107" s="518"/>
    </row>
    <row r="108" spans="2:20" ht="117" customHeight="1" x14ac:dyDescent="0.2">
      <c r="B108" s="271" t="s">
        <v>9</v>
      </c>
      <c r="C108" s="411"/>
      <c r="D108" s="514" t="s">
        <v>1132</v>
      </c>
      <c r="E108" s="515"/>
      <c r="F108" s="515"/>
      <c r="G108" s="515"/>
      <c r="H108" s="515"/>
      <c r="I108" s="515"/>
      <c r="J108" s="516"/>
      <c r="K108" s="478" t="s">
        <v>928</v>
      </c>
      <c r="L108" s="479"/>
      <c r="M108" s="479"/>
      <c r="N108" s="479"/>
      <c r="O108" s="479"/>
      <c r="P108" s="479"/>
      <c r="Q108" s="479"/>
      <c r="R108" s="480"/>
      <c r="S108" s="517">
        <v>43851</v>
      </c>
      <c r="T108" s="518"/>
    </row>
    <row r="109" spans="2:20" ht="85.15" customHeight="1" x14ac:dyDescent="0.2">
      <c r="B109" s="394" t="s">
        <v>9</v>
      </c>
      <c r="C109" s="395"/>
      <c r="D109" s="514" t="s">
        <v>1133</v>
      </c>
      <c r="E109" s="515"/>
      <c r="F109" s="515"/>
      <c r="G109" s="515"/>
      <c r="H109" s="515"/>
      <c r="I109" s="515"/>
      <c r="J109" s="516"/>
      <c r="K109" s="478" t="s">
        <v>928</v>
      </c>
      <c r="L109" s="479"/>
      <c r="M109" s="479"/>
      <c r="N109" s="479"/>
      <c r="O109" s="479"/>
      <c r="P109" s="479"/>
      <c r="Q109" s="479"/>
      <c r="R109" s="480"/>
      <c r="S109" s="517">
        <v>43851</v>
      </c>
      <c r="T109" s="518"/>
    </row>
    <row r="110" spans="2:20" ht="58.9" customHeight="1" x14ac:dyDescent="0.2">
      <c r="B110" s="394" t="s">
        <v>929</v>
      </c>
      <c r="C110" s="395"/>
      <c r="D110" s="514" t="s">
        <v>1138</v>
      </c>
      <c r="E110" s="515"/>
      <c r="F110" s="515"/>
      <c r="G110" s="515"/>
      <c r="H110" s="515"/>
      <c r="I110" s="515"/>
      <c r="J110" s="516"/>
      <c r="K110" s="478" t="s">
        <v>928</v>
      </c>
      <c r="L110" s="479"/>
      <c r="M110" s="479"/>
      <c r="N110" s="479"/>
      <c r="O110" s="479"/>
      <c r="P110" s="479"/>
      <c r="Q110" s="479"/>
      <c r="R110" s="480"/>
      <c r="S110" s="517">
        <v>43851</v>
      </c>
      <c r="T110" s="518"/>
    </row>
    <row r="111" spans="2:20" ht="85.15" customHeight="1" x14ac:dyDescent="0.2">
      <c r="B111" s="394" t="s">
        <v>1134</v>
      </c>
      <c r="C111" s="395"/>
      <c r="D111" s="514" t="s">
        <v>1135</v>
      </c>
      <c r="E111" s="515"/>
      <c r="F111" s="515"/>
      <c r="G111" s="515"/>
      <c r="H111" s="515"/>
      <c r="I111" s="515"/>
      <c r="J111" s="516"/>
      <c r="K111" s="478" t="s">
        <v>928</v>
      </c>
      <c r="L111" s="479"/>
      <c r="M111" s="479"/>
      <c r="N111" s="479"/>
      <c r="O111" s="479"/>
      <c r="P111" s="479"/>
      <c r="Q111" s="479"/>
      <c r="R111" s="480"/>
      <c r="S111" s="517">
        <v>43852</v>
      </c>
      <c r="T111" s="518"/>
    </row>
    <row r="112" spans="2:20" ht="30" customHeight="1" x14ac:dyDescent="0.2">
      <c r="B112" s="394" t="s">
        <v>929</v>
      </c>
      <c r="C112" s="395"/>
      <c r="D112" s="514" t="s">
        <v>1136</v>
      </c>
      <c r="E112" s="515"/>
      <c r="F112" s="515"/>
      <c r="G112" s="515"/>
      <c r="H112" s="515"/>
      <c r="I112" s="515"/>
      <c r="J112" s="516"/>
      <c r="K112" s="478" t="s">
        <v>928</v>
      </c>
      <c r="L112" s="479"/>
      <c r="M112" s="479"/>
      <c r="N112" s="479"/>
      <c r="O112" s="479"/>
      <c r="P112" s="479"/>
      <c r="Q112" s="479"/>
      <c r="R112" s="480"/>
      <c r="S112" s="517">
        <v>43852</v>
      </c>
      <c r="T112" s="518"/>
    </row>
    <row r="113" spans="1:20" ht="30" customHeight="1" x14ac:dyDescent="0.2">
      <c r="B113" s="271" t="s">
        <v>929</v>
      </c>
      <c r="C113" s="411"/>
      <c r="D113" s="514" t="s">
        <v>1137</v>
      </c>
      <c r="E113" s="515"/>
      <c r="F113" s="515"/>
      <c r="G113" s="515"/>
      <c r="H113" s="515"/>
      <c r="I113" s="515"/>
      <c r="J113" s="516"/>
      <c r="K113" s="478" t="s">
        <v>928</v>
      </c>
      <c r="L113" s="479"/>
      <c r="M113" s="479"/>
      <c r="N113" s="479"/>
      <c r="O113" s="479"/>
      <c r="P113" s="479"/>
      <c r="Q113" s="479"/>
      <c r="R113" s="480"/>
      <c r="S113" s="517">
        <v>43852</v>
      </c>
      <c r="T113" s="518"/>
    </row>
    <row r="114" spans="1:20" ht="25.9" customHeight="1" x14ac:dyDescent="0.2">
      <c r="A114" s="2"/>
      <c r="B114" s="438" t="s">
        <v>42</v>
      </c>
      <c r="C114" s="439"/>
      <c r="D114" s="439"/>
      <c r="E114" s="439"/>
      <c r="F114" s="439"/>
      <c r="G114" s="439"/>
      <c r="H114" s="439"/>
      <c r="I114" s="439"/>
      <c r="J114" s="439"/>
      <c r="K114" s="439"/>
      <c r="L114" s="439"/>
      <c r="M114" s="439"/>
      <c r="N114" s="439"/>
      <c r="O114" s="439"/>
      <c r="P114" s="439"/>
      <c r="Q114" s="439"/>
      <c r="R114" s="439"/>
      <c r="S114" s="439"/>
      <c r="T114" s="440"/>
    </row>
    <row r="115" spans="1:20" ht="24.6" customHeight="1" x14ac:dyDescent="0.2">
      <c r="A115" s="2"/>
      <c r="B115" s="511" t="s">
        <v>43</v>
      </c>
      <c r="C115" s="512"/>
      <c r="D115" s="512"/>
      <c r="E115" s="513"/>
      <c r="F115" s="179" t="s">
        <v>30</v>
      </c>
      <c r="G115" s="511" t="s">
        <v>44</v>
      </c>
      <c r="H115" s="512"/>
      <c r="I115" s="512"/>
      <c r="J115" s="512"/>
      <c r="K115" s="512"/>
      <c r="L115" s="512"/>
      <c r="M115" s="512"/>
      <c r="N115" s="512"/>
      <c r="O115" s="512"/>
      <c r="P115" s="512"/>
      <c r="Q115" s="512"/>
      <c r="R115" s="513"/>
      <c r="S115" s="511" t="s">
        <v>4</v>
      </c>
      <c r="T115" s="513"/>
    </row>
    <row r="116" spans="1:20" ht="37.9" customHeight="1" x14ac:dyDescent="0.2">
      <c r="A116" s="2"/>
      <c r="B116" s="253" t="s">
        <v>1009</v>
      </c>
      <c r="C116" s="253"/>
      <c r="D116" s="253"/>
      <c r="E116" s="253"/>
      <c r="F116" s="222" t="s">
        <v>34</v>
      </c>
      <c r="G116" s="250" t="s">
        <v>930</v>
      </c>
      <c r="H116" s="250"/>
      <c r="I116" s="250"/>
      <c r="J116" s="250"/>
      <c r="K116" s="250"/>
      <c r="L116" s="250"/>
      <c r="M116" s="250"/>
      <c r="N116" s="250"/>
      <c r="O116" s="250"/>
      <c r="P116" s="250"/>
      <c r="Q116" s="250"/>
      <c r="R116" s="250"/>
      <c r="S116" s="251">
        <v>43851</v>
      </c>
      <c r="T116" s="251"/>
    </row>
    <row r="117" spans="1:20" ht="37.9" customHeight="1" x14ac:dyDescent="0.2">
      <c r="A117" s="2"/>
      <c r="B117" s="253"/>
      <c r="C117" s="253"/>
      <c r="D117" s="253"/>
      <c r="E117" s="253"/>
      <c r="F117" s="222" t="s">
        <v>1238</v>
      </c>
      <c r="G117" s="250" t="s">
        <v>1239</v>
      </c>
      <c r="H117" s="250"/>
      <c r="I117" s="250"/>
      <c r="J117" s="250"/>
      <c r="K117" s="250"/>
      <c r="L117" s="250"/>
      <c r="M117" s="250"/>
      <c r="N117" s="250"/>
      <c r="O117" s="250"/>
      <c r="P117" s="250"/>
      <c r="Q117" s="250"/>
      <c r="R117" s="250"/>
      <c r="S117" s="251">
        <v>43847</v>
      </c>
      <c r="T117" s="251"/>
    </row>
    <row r="118" spans="1:20" ht="37.9" customHeight="1" x14ac:dyDescent="0.2">
      <c r="A118" s="2"/>
      <c r="B118" s="253"/>
      <c r="C118" s="253"/>
      <c r="D118" s="253"/>
      <c r="E118" s="253"/>
      <c r="F118" s="222" t="s">
        <v>1240</v>
      </c>
      <c r="G118" s="250" t="s">
        <v>1241</v>
      </c>
      <c r="H118" s="250"/>
      <c r="I118" s="250"/>
      <c r="J118" s="250"/>
      <c r="K118" s="250"/>
      <c r="L118" s="250"/>
      <c r="M118" s="250"/>
      <c r="N118" s="250"/>
      <c r="O118" s="250"/>
      <c r="P118" s="250"/>
      <c r="Q118" s="250"/>
      <c r="R118" s="250"/>
      <c r="S118" s="251">
        <v>43847</v>
      </c>
      <c r="T118" s="251"/>
    </row>
    <row r="119" spans="1:20" ht="37.9" customHeight="1" x14ac:dyDescent="0.2">
      <c r="A119" s="2"/>
      <c r="B119" s="253"/>
      <c r="C119" s="253"/>
      <c r="D119" s="253"/>
      <c r="E119" s="253"/>
      <c r="F119" s="222">
        <v>1</v>
      </c>
      <c r="G119" s="250" t="s">
        <v>1242</v>
      </c>
      <c r="H119" s="250"/>
      <c r="I119" s="250"/>
      <c r="J119" s="250"/>
      <c r="K119" s="250"/>
      <c r="L119" s="250"/>
      <c r="M119" s="250"/>
      <c r="N119" s="250"/>
      <c r="O119" s="250"/>
      <c r="P119" s="250"/>
      <c r="Q119" s="250"/>
      <c r="R119" s="250"/>
      <c r="S119" s="251">
        <v>43852</v>
      </c>
      <c r="T119" s="251"/>
    </row>
    <row r="120" spans="1:20" ht="37.9" customHeight="1" x14ac:dyDescent="0.2">
      <c r="A120" s="2"/>
      <c r="B120" s="253"/>
      <c r="C120" s="253"/>
      <c r="D120" s="253"/>
      <c r="E120" s="253"/>
      <c r="F120" s="222" t="s">
        <v>34</v>
      </c>
      <c r="G120" s="250" t="s">
        <v>1010</v>
      </c>
      <c r="H120" s="250"/>
      <c r="I120" s="250"/>
      <c r="J120" s="250"/>
      <c r="K120" s="250"/>
      <c r="L120" s="250"/>
      <c r="M120" s="250"/>
      <c r="N120" s="250"/>
      <c r="O120" s="250"/>
      <c r="P120" s="250"/>
      <c r="Q120" s="250"/>
      <c r="R120" s="250"/>
      <c r="S120" s="251">
        <v>43851</v>
      </c>
      <c r="T120" s="251"/>
    </row>
    <row r="121" spans="1:20" ht="37.9" customHeight="1" x14ac:dyDescent="0.2">
      <c r="A121" s="2"/>
      <c r="B121" s="476" t="s">
        <v>1011</v>
      </c>
      <c r="C121" s="476"/>
      <c r="D121" s="476"/>
      <c r="E121" s="476"/>
      <c r="F121" s="222" t="s">
        <v>34</v>
      </c>
      <c r="G121" s="252" t="s">
        <v>1243</v>
      </c>
      <c r="H121" s="252"/>
      <c r="I121" s="252"/>
      <c r="J121" s="252"/>
      <c r="K121" s="252"/>
      <c r="L121" s="252"/>
      <c r="M121" s="252"/>
      <c r="N121" s="252"/>
      <c r="O121" s="252"/>
      <c r="P121" s="252"/>
      <c r="Q121" s="252"/>
      <c r="R121" s="252"/>
      <c r="S121" s="251">
        <v>43846</v>
      </c>
      <c r="T121" s="251"/>
    </row>
    <row r="122" spans="1:20" ht="37.9" customHeight="1" x14ac:dyDescent="0.2">
      <c r="A122" s="2"/>
      <c r="B122" s="476"/>
      <c r="C122" s="476"/>
      <c r="D122" s="476"/>
      <c r="E122" s="476"/>
      <c r="F122" s="222">
        <v>3</v>
      </c>
      <c r="G122" s="250" t="s">
        <v>1244</v>
      </c>
      <c r="H122" s="250"/>
      <c r="I122" s="250"/>
      <c r="J122" s="250"/>
      <c r="K122" s="250"/>
      <c r="L122" s="250"/>
      <c r="M122" s="250"/>
      <c r="N122" s="250"/>
      <c r="O122" s="250"/>
      <c r="P122" s="250"/>
      <c r="Q122" s="250"/>
      <c r="R122" s="250"/>
      <c r="S122" s="251">
        <v>43852</v>
      </c>
      <c r="T122" s="251"/>
    </row>
    <row r="123" spans="1:20" ht="37.9" customHeight="1" x14ac:dyDescent="0.2">
      <c r="A123" s="2"/>
      <c r="B123" s="476" t="s">
        <v>1012</v>
      </c>
      <c r="C123" s="476"/>
      <c r="D123" s="476"/>
      <c r="E123" s="476"/>
      <c r="F123" s="222" t="s">
        <v>38</v>
      </c>
      <c r="G123" s="250" t="s">
        <v>1245</v>
      </c>
      <c r="H123" s="250"/>
      <c r="I123" s="250"/>
      <c r="J123" s="250"/>
      <c r="K123" s="250"/>
      <c r="L123" s="250"/>
      <c r="M123" s="250"/>
      <c r="N123" s="250"/>
      <c r="O123" s="250"/>
      <c r="P123" s="250"/>
      <c r="Q123" s="250"/>
      <c r="R123" s="250"/>
      <c r="S123" s="251">
        <v>43848</v>
      </c>
      <c r="T123" s="251"/>
    </row>
    <row r="124" spans="1:20" ht="43.9" customHeight="1" x14ac:dyDescent="0.2">
      <c r="A124" s="2"/>
      <c r="B124" s="476"/>
      <c r="C124" s="476"/>
      <c r="D124" s="476"/>
      <c r="E124" s="476"/>
      <c r="F124" s="223">
        <v>3</v>
      </c>
      <c r="G124" s="501" t="s">
        <v>1246</v>
      </c>
      <c r="H124" s="501"/>
      <c r="I124" s="501"/>
      <c r="J124" s="501"/>
      <c r="K124" s="501"/>
      <c r="L124" s="501"/>
      <c r="M124" s="501"/>
      <c r="N124" s="501"/>
      <c r="O124" s="501"/>
      <c r="P124" s="501"/>
      <c r="Q124" s="501"/>
      <c r="R124" s="501"/>
      <c r="S124" s="502">
        <v>43851</v>
      </c>
      <c r="T124" s="502"/>
    </row>
    <row r="125" spans="1:20" ht="15" customHeight="1" x14ac:dyDescent="0.2">
      <c r="B125" s="89"/>
      <c r="C125" s="84"/>
      <c r="D125" s="84"/>
      <c r="E125" s="84"/>
      <c r="F125" s="84"/>
      <c r="G125" s="84"/>
      <c r="H125" s="84"/>
      <c r="I125" s="84"/>
      <c r="J125" s="84"/>
      <c r="K125" s="84"/>
      <c r="L125" s="84"/>
      <c r="M125" s="84"/>
      <c r="N125" s="84"/>
      <c r="O125" s="84"/>
      <c r="P125" s="84"/>
      <c r="Q125" s="84"/>
      <c r="R125" s="84"/>
      <c r="S125" s="84"/>
      <c r="T125" s="85"/>
    </row>
    <row r="126" spans="1:20" ht="25.5" customHeight="1" x14ac:dyDescent="0.2">
      <c r="B126" s="382" t="s">
        <v>459</v>
      </c>
      <c r="C126" s="383"/>
      <c r="D126" s="383"/>
      <c r="E126" s="383"/>
      <c r="F126" s="383"/>
      <c r="G126" s="383"/>
      <c r="H126" s="383"/>
      <c r="I126" s="383"/>
      <c r="J126" s="383"/>
      <c r="K126" s="383"/>
      <c r="L126" s="383"/>
      <c r="M126" s="383"/>
      <c r="N126" s="383"/>
      <c r="O126" s="383"/>
      <c r="P126" s="383"/>
      <c r="Q126" s="383"/>
      <c r="R126" s="383"/>
      <c r="S126" s="383"/>
      <c r="T126" s="384"/>
    </row>
    <row r="127" spans="1:20" ht="29.25" customHeight="1" x14ac:dyDescent="0.2">
      <c r="B127" s="421" t="s">
        <v>45</v>
      </c>
      <c r="C127" s="423"/>
      <c r="D127" s="473" t="s">
        <v>602</v>
      </c>
      <c r="E127" s="486"/>
      <c r="F127" s="486"/>
      <c r="G127" s="486"/>
      <c r="H127" s="486"/>
      <c r="I127" s="486"/>
      <c r="J127" s="474"/>
      <c r="K127" s="473" t="s">
        <v>46</v>
      </c>
      <c r="L127" s="486"/>
      <c r="M127" s="486"/>
      <c r="N127" s="486"/>
      <c r="O127" s="486"/>
      <c r="P127" s="486"/>
      <c r="Q127" s="486"/>
      <c r="R127" s="474"/>
      <c r="S127" s="473" t="s">
        <v>4</v>
      </c>
      <c r="T127" s="474"/>
    </row>
    <row r="128" spans="1:20" ht="30" customHeight="1" x14ac:dyDescent="0.2">
      <c r="B128" s="261" t="s">
        <v>517</v>
      </c>
      <c r="C128" s="262"/>
      <c r="D128" s="263" t="s">
        <v>603</v>
      </c>
      <c r="E128" s="264"/>
      <c r="F128" s="264"/>
      <c r="G128" s="264"/>
      <c r="H128" s="264"/>
      <c r="I128" s="264"/>
      <c r="J128" s="265"/>
      <c r="K128" s="266" t="s">
        <v>518</v>
      </c>
      <c r="L128" s="267"/>
      <c r="M128" s="267"/>
      <c r="N128" s="267"/>
      <c r="O128" s="267"/>
      <c r="P128" s="267"/>
      <c r="Q128" s="267"/>
      <c r="R128" s="268"/>
      <c r="S128" s="269" t="s">
        <v>1229</v>
      </c>
      <c r="T128" s="270"/>
    </row>
    <row r="129" spans="2:20" ht="49.15" customHeight="1" x14ac:dyDescent="0.2">
      <c r="B129" s="261" t="s">
        <v>10</v>
      </c>
      <c r="C129" s="262"/>
      <c r="D129" s="263" t="s">
        <v>1230</v>
      </c>
      <c r="E129" s="264"/>
      <c r="F129" s="264"/>
      <c r="G129" s="264"/>
      <c r="H129" s="264"/>
      <c r="I129" s="264"/>
      <c r="J129" s="265"/>
      <c r="K129" s="266" t="s">
        <v>1231</v>
      </c>
      <c r="L129" s="267"/>
      <c r="M129" s="267"/>
      <c r="N129" s="267"/>
      <c r="O129" s="267"/>
      <c r="P129" s="267"/>
      <c r="Q129" s="267"/>
      <c r="R129" s="268"/>
      <c r="S129" s="269">
        <v>43847</v>
      </c>
      <c r="T129" s="270"/>
    </row>
    <row r="130" spans="2:20" ht="32.450000000000003" customHeight="1" x14ac:dyDescent="0.2">
      <c r="B130" s="261" t="s">
        <v>9</v>
      </c>
      <c r="C130" s="262"/>
      <c r="D130" s="263" t="s">
        <v>1232</v>
      </c>
      <c r="E130" s="264"/>
      <c r="F130" s="264"/>
      <c r="G130" s="264"/>
      <c r="H130" s="264"/>
      <c r="I130" s="264"/>
      <c r="J130" s="265"/>
      <c r="K130" s="266" t="s">
        <v>1233</v>
      </c>
      <c r="L130" s="267"/>
      <c r="M130" s="267"/>
      <c r="N130" s="267"/>
      <c r="O130" s="267"/>
      <c r="P130" s="267"/>
      <c r="Q130" s="267"/>
      <c r="R130" s="268"/>
      <c r="S130" s="269">
        <v>43847</v>
      </c>
      <c r="T130" s="270"/>
    </row>
    <row r="131" spans="2:20" ht="30" customHeight="1" x14ac:dyDescent="0.2">
      <c r="B131" s="261" t="s">
        <v>517</v>
      </c>
      <c r="C131" s="262"/>
      <c r="D131" s="266" t="s">
        <v>1014</v>
      </c>
      <c r="E131" s="267"/>
      <c r="F131" s="267"/>
      <c r="G131" s="267"/>
      <c r="H131" s="267"/>
      <c r="I131" s="267"/>
      <c r="J131" s="268"/>
      <c r="K131" s="266" t="s">
        <v>1234</v>
      </c>
      <c r="L131" s="267"/>
      <c r="M131" s="267"/>
      <c r="N131" s="267"/>
      <c r="O131" s="267"/>
      <c r="P131" s="267"/>
      <c r="Q131" s="267"/>
      <c r="R131" s="268"/>
      <c r="S131" s="269">
        <v>43851</v>
      </c>
      <c r="T131" s="270"/>
    </row>
    <row r="132" spans="2:20" s="3" customFormat="1" ht="22.5" customHeight="1" x14ac:dyDescent="0.2">
      <c r="B132" s="487" t="s">
        <v>47</v>
      </c>
      <c r="C132" s="488"/>
      <c r="D132" s="488"/>
      <c r="E132" s="488"/>
      <c r="F132" s="488"/>
      <c r="G132" s="488"/>
      <c r="H132" s="488"/>
      <c r="I132" s="488"/>
      <c r="J132" s="488"/>
      <c r="K132" s="488"/>
      <c r="L132" s="488"/>
      <c r="M132" s="488"/>
      <c r="N132" s="488"/>
      <c r="O132" s="488"/>
      <c r="P132" s="488"/>
      <c r="Q132" s="488"/>
      <c r="R132" s="488"/>
      <c r="S132" s="488"/>
      <c r="T132" s="489"/>
    </row>
    <row r="133" spans="2:20" s="6" customFormat="1" ht="22.5" customHeight="1" x14ac:dyDescent="0.2">
      <c r="B133" s="421" t="s">
        <v>48</v>
      </c>
      <c r="C133" s="422"/>
      <c r="D133" s="422"/>
      <c r="E133" s="422"/>
      <c r="F133" s="422"/>
      <c r="G133" s="422"/>
      <c r="H133" s="422"/>
      <c r="I133" s="422"/>
      <c r="J133" s="422"/>
      <c r="K133" s="422"/>
      <c r="L133" s="422"/>
      <c r="M133" s="422"/>
      <c r="N133" s="422"/>
      <c r="O133" s="422"/>
      <c r="P133" s="422"/>
      <c r="Q133" s="422"/>
      <c r="R133" s="422"/>
      <c r="S133" s="422"/>
      <c r="T133" s="423"/>
    </row>
    <row r="134" spans="2:20" s="7" customFormat="1" ht="47.1" customHeight="1" x14ac:dyDescent="0.25">
      <c r="B134" s="330" t="s">
        <v>604</v>
      </c>
      <c r="C134" s="331"/>
      <c r="D134" s="331"/>
      <c r="E134" s="331"/>
      <c r="F134" s="331"/>
      <c r="G134" s="331"/>
      <c r="H134" s="331"/>
      <c r="I134" s="331"/>
      <c r="J134" s="331"/>
      <c r="K134" s="331"/>
      <c r="L134" s="331"/>
      <c r="M134" s="331"/>
      <c r="N134" s="331"/>
      <c r="O134" s="331"/>
      <c r="P134" s="331"/>
      <c r="Q134" s="331"/>
      <c r="R134" s="331"/>
      <c r="S134" s="331"/>
      <c r="T134" s="332"/>
    </row>
    <row r="135" spans="2:20" s="6" customFormat="1" ht="22.5" customHeight="1" x14ac:dyDescent="0.2">
      <c r="B135" s="483"/>
      <c r="C135" s="484"/>
      <c r="D135" s="484"/>
      <c r="E135" s="484"/>
      <c r="F135" s="484"/>
      <c r="G135" s="484"/>
      <c r="H135" s="484"/>
      <c r="I135" s="484"/>
      <c r="J135" s="484"/>
      <c r="K135" s="484"/>
      <c r="L135" s="484"/>
      <c r="M135" s="484"/>
      <c r="N135" s="484"/>
      <c r="O135" s="484"/>
      <c r="P135" s="484"/>
      <c r="Q135" s="484"/>
      <c r="R135" s="484"/>
      <c r="S135" s="484"/>
      <c r="T135" s="485"/>
    </row>
    <row r="136" spans="2:20" s="6" customFormat="1" ht="22.5" customHeight="1" x14ac:dyDescent="0.2">
      <c r="B136" s="438" t="s">
        <v>49</v>
      </c>
      <c r="C136" s="439"/>
      <c r="D136" s="439"/>
      <c r="E136" s="439"/>
      <c r="F136" s="439"/>
      <c r="G136" s="439"/>
      <c r="H136" s="439"/>
      <c r="I136" s="439"/>
      <c r="J136" s="439"/>
      <c r="K136" s="439"/>
      <c r="L136" s="439"/>
      <c r="M136" s="439"/>
      <c r="N136" s="439"/>
      <c r="O136" s="439"/>
      <c r="P136" s="439"/>
      <c r="Q136" s="439"/>
      <c r="R136" s="439"/>
      <c r="S136" s="439"/>
      <c r="T136" s="440"/>
    </row>
    <row r="137" spans="2:20" s="6" customFormat="1" ht="22.5" customHeight="1" x14ac:dyDescent="0.2">
      <c r="B137" s="436" t="s">
        <v>50</v>
      </c>
      <c r="C137" s="436"/>
      <c r="D137" s="473" t="s">
        <v>605</v>
      </c>
      <c r="E137" s="486"/>
      <c r="F137" s="486"/>
      <c r="G137" s="486"/>
      <c r="H137" s="486"/>
      <c r="I137" s="486"/>
      <c r="J137" s="474"/>
      <c r="K137" s="472" t="s">
        <v>25</v>
      </c>
      <c r="L137" s="472"/>
      <c r="M137" s="472"/>
      <c r="N137" s="472"/>
      <c r="O137" s="472"/>
      <c r="P137" s="472"/>
      <c r="Q137" s="472"/>
      <c r="R137" s="472"/>
      <c r="S137" s="473" t="s">
        <v>51</v>
      </c>
      <c r="T137" s="474"/>
    </row>
    <row r="138" spans="2:20" s="6" customFormat="1" ht="277.89999999999998" customHeight="1" x14ac:dyDescent="0.2">
      <c r="B138" s="476" t="s">
        <v>52</v>
      </c>
      <c r="C138" s="476"/>
      <c r="D138" s="478" t="s">
        <v>606</v>
      </c>
      <c r="E138" s="479"/>
      <c r="F138" s="479"/>
      <c r="G138" s="479"/>
      <c r="H138" s="479"/>
      <c r="I138" s="479"/>
      <c r="J138" s="480"/>
      <c r="K138" s="477" t="s">
        <v>692</v>
      </c>
      <c r="L138" s="477"/>
      <c r="M138" s="477"/>
      <c r="N138" s="477"/>
      <c r="O138" s="477"/>
      <c r="P138" s="477"/>
      <c r="Q138" s="477"/>
      <c r="R138" s="477"/>
      <c r="S138" s="481" t="s">
        <v>693</v>
      </c>
      <c r="T138" s="482"/>
    </row>
    <row r="139" spans="2:20" s="6" customFormat="1" ht="126.75" customHeight="1" x14ac:dyDescent="0.2">
      <c r="B139" s="476" t="s">
        <v>53</v>
      </c>
      <c r="C139" s="476"/>
      <c r="D139" s="466" t="s">
        <v>607</v>
      </c>
      <c r="E139" s="467"/>
      <c r="F139" s="467"/>
      <c r="G139" s="467"/>
      <c r="H139" s="467"/>
      <c r="I139" s="467"/>
      <c r="J139" s="468"/>
      <c r="K139" s="475" t="s">
        <v>54</v>
      </c>
      <c r="L139" s="475"/>
      <c r="M139" s="475"/>
      <c r="N139" s="475"/>
      <c r="O139" s="475"/>
      <c r="P139" s="475"/>
      <c r="Q139" s="475"/>
      <c r="R139" s="475"/>
      <c r="S139" s="481" t="s">
        <v>693</v>
      </c>
      <c r="T139" s="482"/>
    </row>
    <row r="140" spans="2:20" s="6" customFormat="1" ht="82.5" customHeight="1" x14ac:dyDescent="0.2">
      <c r="B140" s="476" t="s">
        <v>55</v>
      </c>
      <c r="C140" s="476"/>
      <c r="D140" s="466" t="s">
        <v>608</v>
      </c>
      <c r="E140" s="467"/>
      <c r="F140" s="467"/>
      <c r="G140" s="467"/>
      <c r="H140" s="467"/>
      <c r="I140" s="467"/>
      <c r="J140" s="468"/>
      <c r="K140" s="475" t="s">
        <v>56</v>
      </c>
      <c r="L140" s="475"/>
      <c r="M140" s="475"/>
      <c r="N140" s="475"/>
      <c r="O140" s="475"/>
      <c r="P140" s="475"/>
      <c r="Q140" s="475"/>
      <c r="R140" s="475"/>
      <c r="S140" s="470" t="s">
        <v>57</v>
      </c>
      <c r="T140" s="471"/>
    </row>
    <row r="141" spans="2:20" s="6" customFormat="1" ht="329.25" customHeight="1" x14ac:dyDescent="0.2">
      <c r="B141" s="476" t="s">
        <v>22</v>
      </c>
      <c r="C141" s="476"/>
      <c r="D141" s="466" t="s">
        <v>609</v>
      </c>
      <c r="E141" s="467"/>
      <c r="F141" s="467"/>
      <c r="G141" s="467"/>
      <c r="H141" s="467"/>
      <c r="I141" s="467"/>
      <c r="J141" s="468"/>
      <c r="K141" s="250" t="s">
        <v>119</v>
      </c>
      <c r="L141" s="469"/>
      <c r="M141" s="469"/>
      <c r="N141" s="469"/>
      <c r="O141" s="469"/>
      <c r="P141" s="469"/>
      <c r="Q141" s="469"/>
      <c r="R141" s="469"/>
      <c r="S141" s="470" t="s">
        <v>57</v>
      </c>
      <c r="T141" s="471"/>
    </row>
    <row r="142" spans="2:20" s="6" customFormat="1" ht="158.1" customHeight="1" x14ac:dyDescent="0.2">
      <c r="B142" s="476" t="s">
        <v>58</v>
      </c>
      <c r="C142" s="476"/>
      <c r="D142" s="466" t="s">
        <v>610</v>
      </c>
      <c r="E142" s="467"/>
      <c r="F142" s="467"/>
      <c r="G142" s="467"/>
      <c r="H142" s="467"/>
      <c r="I142" s="467"/>
      <c r="J142" s="468"/>
      <c r="K142" s="475" t="s">
        <v>59</v>
      </c>
      <c r="L142" s="475"/>
      <c r="M142" s="475"/>
      <c r="N142" s="475"/>
      <c r="O142" s="475"/>
      <c r="P142" s="475"/>
      <c r="Q142" s="475"/>
      <c r="R142" s="475"/>
      <c r="S142" s="481" t="s">
        <v>60</v>
      </c>
      <c r="T142" s="482"/>
    </row>
    <row r="143" spans="2:20" s="6" customFormat="1" ht="22.5" customHeight="1" x14ac:dyDescent="0.2">
      <c r="B143" s="259"/>
      <c r="C143" s="311"/>
      <c r="D143" s="311"/>
      <c r="E143" s="311"/>
      <c r="F143" s="311"/>
      <c r="G143" s="311"/>
      <c r="H143" s="311"/>
      <c r="I143" s="311"/>
      <c r="J143" s="311"/>
      <c r="K143" s="311"/>
      <c r="L143" s="311"/>
      <c r="M143" s="311"/>
      <c r="N143" s="311"/>
      <c r="O143" s="311"/>
      <c r="P143" s="311"/>
      <c r="Q143" s="311"/>
      <c r="R143" s="311"/>
      <c r="S143" s="311"/>
      <c r="T143" s="260"/>
    </row>
    <row r="144" spans="2:20" s="3" customFormat="1" ht="22.5" customHeight="1" x14ac:dyDescent="0.2">
      <c r="B144" s="438" t="s">
        <v>120</v>
      </c>
      <c r="C144" s="439"/>
      <c r="D144" s="439"/>
      <c r="E144" s="439"/>
      <c r="F144" s="439"/>
      <c r="G144" s="439"/>
      <c r="H144" s="439"/>
      <c r="I144" s="439"/>
      <c r="J144" s="439"/>
      <c r="K144" s="439"/>
      <c r="L144" s="439"/>
      <c r="M144" s="439"/>
      <c r="N144" s="439"/>
      <c r="O144" s="439"/>
      <c r="P144" s="439"/>
      <c r="Q144" s="439"/>
      <c r="R144" s="439"/>
      <c r="S144" s="439"/>
      <c r="T144" s="440"/>
    </row>
    <row r="145" spans="2:20" s="3" customFormat="1" ht="29.25" customHeight="1" x14ac:dyDescent="0.2">
      <c r="B145" s="4"/>
      <c r="C145" s="4"/>
      <c r="D145" s="4"/>
      <c r="E145" s="4"/>
      <c r="F145" s="4"/>
      <c r="G145" s="129"/>
      <c r="H145" s="4"/>
      <c r="I145" s="5"/>
      <c r="J145" s="4"/>
      <c r="K145" s="4"/>
      <c r="L145" s="613"/>
      <c r="M145" s="614"/>
      <c r="N145" s="614"/>
      <c r="O145" s="614"/>
      <c r="P145" s="614"/>
      <c r="Q145" s="614"/>
      <c r="R145" s="614"/>
      <c r="S145" s="614"/>
      <c r="T145" s="615"/>
    </row>
    <row r="146" spans="2:20" s="3" customFormat="1" ht="22.5" customHeight="1" x14ac:dyDescent="0.2">
      <c r="B146" s="622" t="s">
        <v>61</v>
      </c>
      <c r="C146" s="624"/>
      <c r="D146" s="624"/>
      <c r="E146" s="624"/>
      <c r="F146" s="624"/>
      <c r="G146" s="624"/>
      <c r="H146" s="624"/>
      <c r="I146" s="624"/>
      <c r="J146" s="624"/>
      <c r="K146" s="623"/>
      <c r="L146" s="616"/>
      <c r="M146" s="617"/>
      <c r="N146" s="617"/>
      <c r="O146" s="617"/>
      <c r="P146" s="617"/>
      <c r="Q146" s="617"/>
      <c r="R146" s="617"/>
      <c r="S146" s="617"/>
      <c r="T146" s="618"/>
    </row>
    <row r="147" spans="2:20" s="3" customFormat="1" ht="28.5" customHeight="1" x14ac:dyDescent="0.2">
      <c r="B147" s="476" t="s">
        <v>62</v>
      </c>
      <c r="C147" s="476"/>
      <c r="D147" s="476"/>
      <c r="E147" s="622" t="s">
        <v>555</v>
      </c>
      <c r="F147" s="623"/>
      <c r="G147" s="8" t="s">
        <v>63</v>
      </c>
      <c r="H147" s="9" t="s">
        <v>64</v>
      </c>
      <c r="I147" s="10" t="s">
        <v>65</v>
      </c>
      <c r="J147" s="125" t="s">
        <v>66</v>
      </c>
      <c r="K147" s="125" t="s">
        <v>67</v>
      </c>
      <c r="L147" s="616"/>
      <c r="M147" s="617"/>
      <c r="N147" s="617"/>
      <c r="O147" s="617"/>
      <c r="P147" s="617"/>
      <c r="Q147" s="617"/>
      <c r="R147" s="617"/>
      <c r="S147" s="617"/>
      <c r="T147" s="618"/>
    </row>
    <row r="148" spans="2:20" s="3" customFormat="1" ht="25.5" customHeight="1" x14ac:dyDescent="0.2">
      <c r="B148" s="418" t="s">
        <v>68</v>
      </c>
      <c r="C148" s="419"/>
      <c r="D148" s="612"/>
      <c r="E148" s="625">
        <v>38.89</v>
      </c>
      <c r="F148" s="626"/>
      <c r="G148" s="14">
        <f>+E161</f>
        <v>0.4335</v>
      </c>
      <c r="H148" s="30">
        <f>+G161</f>
        <v>0.55769999999999997</v>
      </c>
      <c r="I148" s="11">
        <v>42684</v>
      </c>
      <c r="J148" s="11">
        <v>44549</v>
      </c>
      <c r="K148" s="12">
        <f t="shared" ref="K148:K155" si="0">+J148-I148</f>
        <v>1865</v>
      </c>
      <c r="L148" s="616"/>
      <c r="M148" s="617"/>
      <c r="N148" s="617"/>
      <c r="O148" s="617"/>
      <c r="P148" s="617"/>
      <c r="Q148" s="617"/>
      <c r="R148" s="617"/>
      <c r="S148" s="617"/>
      <c r="T148" s="618"/>
    </row>
    <row r="149" spans="2:20" s="3" customFormat="1" ht="15" customHeight="1" x14ac:dyDescent="0.2">
      <c r="B149" s="418" t="s">
        <v>69</v>
      </c>
      <c r="C149" s="419"/>
      <c r="D149" s="612"/>
      <c r="E149" s="625">
        <v>21.84</v>
      </c>
      <c r="F149" s="626"/>
      <c r="G149" s="14">
        <f>+F221</f>
        <v>0.37430000000000002</v>
      </c>
      <c r="H149" s="30">
        <f>+H221</f>
        <v>0.4632</v>
      </c>
      <c r="I149" s="11">
        <v>43044</v>
      </c>
      <c r="J149" s="11">
        <v>44484</v>
      </c>
      <c r="K149" s="12">
        <f t="shared" si="0"/>
        <v>1440</v>
      </c>
      <c r="L149" s="616"/>
      <c r="M149" s="617"/>
      <c r="N149" s="617"/>
      <c r="O149" s="617"/>
      <c r="P149" s="617"/>
      <c r="Q149" s="617"/>
      <c r="R149" s="617"/>
      <c r="S149" s="617"/>
      <c r="T149" s="618"/>
    </row>
    <row r="150" spans="2:20" s="3" customFormat="1" ht="30.75" customHeight="1" x14ac:dyDescent="0.2">
      <c r="B150" s="418" t="s">
        <v>70</v>
      </c>
      <c r="C150" s="419"/>
      <c r="D150" s="612"/>
      <c r="E150" s="625">
        <v>0</v>
      </c>
      <c r="F150" s="626"/>
      <c r="G150" s="90">
        <f>F264</f>
        <v>1</v>
      </c>
      <c r="H150" s="13">
        <f>H264</f>
        <v>1</v>
      </c>
      <c r="I150" s="11">
        <v>42689</v>
      </c>
      <c r="J150" s="11">
        <v>42840</v>
      </c>
      <c r="K150" s="12">
        <f t="shared" si="0"/>
        <v>151</v>
      </c>
      <c r="L150" s="616"/>
      <c r="M150" s="617"/>
      <c r="N150" s="617"/>
      <c r="O150" s="617"/>
      <c r="P150" s="617"/>
      <c r="Q150" s="617"/>
      <c r="R150" s="617"/>
      <c r="S150" s="617"/>
      <c r="T150" s="618"/>
    </row>
    <row r="151" spans="2:20" s="3" customFormat="1" ht="25.5" customHeight="1" x14ac:dyDescent="0.2">
      <c r="B151" s="418" t="s">
        <v>71</v>
      </c>
      <c r="C151" s="419"/>
      <c r="D151" s="612"/>
      <c r="E151" s="625">
        <v>34.69</v>
      </c>
      <c r="F151" s="626"/>
      <c r="G151" s="14">
        <f>+E279</f>
        <v>0.55759999999999998</v>
      </c>
      <c r="H151" s="30">
        <f>+G279</f>
        <v>0.59660000000000002</v>
      </c>
      <c r="I151" s="11">
        <v>42684</v>
      </c>
      <c r="J151" s="11">
        <v>44549</v>
      </c>
      <c r="K151" s="12">
        <f t="shared" si="0"/>
        <v>1865</v>
      </c>
      <c r="L151" s="616"/>
      <c r="M151" s="617"/>
      <c r="N151" s="617"/>
      <c r="O151" s="617"/>
      <c r="P151" s="617"/>
      <c r="Q151" s="617"/>
      <c r="R151" s="617"/>
      <c r="S151" s="617"/>
      <c r="T151" s="618"/>
    </row>
    <row r="152" spans="2:20" s="3" customFormat="1" ht="23.25" customHeight="1" x14ac:dyDescent="0.2">
      <c r="B152" s="418" t="s">
        <v>72</v>
      </c>
      <c r="C152" s="419"/>
      <c r="D152" s="612"/>
      <c r="E152" s="630">
        <v>4.58</v>
      </c>
      <c r="F152" s="631"/>
      <c r="G152" s="119">
        <f>+H303</f>
        <v>0</v>
      </c>
      <c r="H152" s="31">
        <f>+H300</f>
        <v>0</v>
      </c>
      <c r="I152" s="11">
        <v>42684</v>
      </c>
      <c r="J152" s="11">
        <v>43764</v>
      </c>
      <c r="K152" s="12">
        <f t="shared" si="0"/>
        <v>1080</v>
      </c>
      <c r="L152" s="616"/>
      <c r="M152" s="617"/>
      <c r="N152" s="617"/>
      <c r="O152" s="617"/>
      <c r="P152" s="617"/>
      <c r="Q152" s="617"/>
      <c r="R152" s="617"/>
      <c r="S152" s="617"/>
      <c r="T152" s="618"/>
    </row>
    <row r="153" spans="2:20" s="3" customFormat="1" ht="22.5" customHeight="1" x14ac:dyDescent="0.2">
      <c r="B153" s="418" t="s">
        <v>73</v>
      </c>
      <c r="C153" s="419"/>
      <c r="D153" s="612"/>
      <c r="E153" s="632"/>
      <c r="F153" s="633"/>
      <c r="G153" s="119">
        <f>+F314</f>
        <v>1</v>
      </c>
      <c r="H153" s="31">
        <f>+H314</f>
        <v>0.82099999999999995</v>
      </c>
      <c r="I153" s="11">
        <v>42684</v>
      </c>
      <c r="J153" s="11">
        <v>43764</v>
      </c>
      <c r="K153" s="12">
        <f t="shared" si="0"/>
        <v>1080</v>
      </c>
      <c r="L153" s="616"/>
      <c r="M153" s="617"/>
      <c r="N153" s="617"/>
      <c r="O153" s="617"/>
      <c r="P153" s="617"/>
      <c r="Q153" s="617"/>
      <c r="R153" s="617"/>
      <c r="S153" s="617"/>
      <c r="T153" s="618"/>
    </row>
    <row r="154" spans="2:20" s="21" customFormat="1" ht="15" customHeight="1" x14ac:dyDescent="0.2">
      <c r="B154" s="418"/>
      <c r="C154" s="419"/>
      <c r="D154" s="612"/>
      <c r="E154" s="14"/>
      <c r="F154" s="14"/>
      <c r="G154" s="15"/>
      <c r="H154" s="16"/>
      <c r="I154" s="16"/>
      <c r="J154" s="16"/>
      <c r="K154" s="17"/>
      <c r="L154" s="616"/>
      <c r="M154" s="617"/>
      <c r="N154" s="617"/>
      <c r="O154" s="617"/>
      <c r="P154" s="617"/>
      <c r="Q154" s="617"/>
      <c r="R154" s="617"/>
      <c r="S154" s="617"/>
      <c r="T154" s="618"/>
    </row>
    <row r="155" spans="2:20" s="21" customFormat="1" ht="15" customHeight="1" x14ac:dyDescent="0.25">
      <c r="B155" s="622" t="s">
        <v>74</v>
      </c>
      <c r="C155" s="624"/>
      <c r="D155" s="623"/>
      <c r="E155" s="625">
        <f>SUM(E148:F152)</f>
        <v>100</v>
      </c>
      <c r="F155" s="626"/>
      <c r="G155" s="131">
        <f>+G148*E148+G149*E149+G150*E150+G151*E151+G153*E152</f>
        <v>48.956671</v>
      </c>
      <c r="H155" s="131">
        <f>+H148*E148+H149*E149+H150*E150+H151*E151+H153*E152</f>
        <v>56.261474999999997</v>
      </c>
      <c r="I155" s="11">
        <v>42684</v>
      </c>
      <c r="J155" s="11">
        <v>44549</v>
      </c>
      <c r="K155" s="12">
        <f t="shared" si="0"/>
        <v>1865</v>
      </c>
      <c r="L155" s="616"/>
      <c r="M155" s="617"/>
      <c r="N155" s="617"/>
      <c r="O155" s="617"/>
      <c r="P155" s="617"/>
      <c r="Q155" s="617"/>
      <c r="R155" s="617"/>
      <c r="S155" s="617"/>
      <c r="T155" s="618"/>
    </row>
    <row r="156" spans="2:20" s="21" customFormat="1" ht="14.25" x14ac:dyDescent="0.2">
      <c r="B156" s="126"/>
      <c r="C156" s="126"/>
      <c r="D156" s="126"/>
      <c r="E156" s="14"/>
      <c r="F156" s="14"/>
      <c r="G156" s="18"/>
      <c r="H156" s="16"/>
      <c r="I156" s="19"/>
      <c r="J156" s="16"/>
      <c r="K156" s="16"/>
      <c r="L156" s="619"/>
      <c r="M156" s="620"/>
      <c r="N156" s="620"/>
      <c r="O156" s="620"/>
      <c r="P156" s="620"/>
      <c r="Q156" s="620"/>
      <c r="R156" s="620"/>
      <c r="S156" s="620"/>
      <c r="T156" s="621"/>
    </row>
    <row r="157" spans="2:20" s="3" customFormat="1" ht="15" customHeight="1" x14ac:dyDescent="0.2">
      <c r="B157" s="627" t="s">
        <v>75</v>
      </c>
      <c r="C157" s="628"/>
      <c r="D157" s="628"/>
      <c r="E157" s="628"/>
      <c r="F157" s="628"/>
      <c r="G157" s="628"/>
      <c r="H157" s="628"/>
      <c r="I157" s="628"/>
      <c r="J157" s="628"/>
      <c r="K157" s="628"/>
      <c r="L157" s="628"/>
      <c r="M157" s="628"/>
      <c r="N157" s="628"/>
      <c r="O157" s="628"/>
      <c r="P157" s="628"/>
      <c r="Q157" s="628"/>
      <c r="R157" s="628"/>
      <c r="S157" s="628"/>
      <c r="T157" s="629"/>
    </row>
    <row r="158" spans="2:20" s="3" customFormat="1" ht="22.5" customHeight="1" x14ac:dyDescent="0.2">
      <c r="B158" s="362" t="s">
        <v>662</v>
      </c>
      <c r="C158" s="363"/>
      <c r="D158" s="363"/>
      <c r="E158" s="363"/>
      <c r="F158" s="363"/>
      <c r="G158" s="363"/>
      <c r="H158" s="363"/>
      <c r="I158" s="363"/>
      <c r="J158" s="363"/>
      <c r="K158" s="363"/>
      <c r="L158" s="363"/>
      <c r="M158" s="363"/>
      <c r="N158" s="363"/>
      <c r="O158" s="363"/>
      <c r="P158" s="363"/>
      <c r="Q158" s="363"/>
      <c r="R158" s="363"/>
      <c r="S158" s="363"/>
      <c r="T158" s="364"/>
    </row>
    <row r="159" spans="2:20" s="3" customFormat="1" ht="33.75" customHeight="1" x14ac:dyDescent="0.2">
      <c r="B159" s="312" t="s">
        <v>121</v>
      </c>
      <c r="C159" s="313"/>
      <c r="D159" s="313"/>
      <c r="E159" s="313"/>
      <c r="F159" s="313"/>
      <c r="G159" s="313"/>
      <c r="H159" s="313"/>
      <c r="I159" s="313"/>
      <c r="J159" s="313"/>
      <c r="K159" s="314"/>
      <c r="L159" s="350"/>
      <c r="M159" s="351"/>
      <c r="N159" s="351"/>
      <c r="O159" s="351"/>
      <c r="P159" s="351"/>
      <c r="Q159" s="351"/>
      <c r="R159" s="351"/>
      <c r="S159" s="351"/>
      <c r="T159" s="352"/>
    </row>
    <row r="160" spans="2:20" s="3" customFormat="1" ht="22.5" customHeight="1" x14ac:dyDescent="0.2">
      <c r="B160" s="253" t="s">
        <v>76</v>
      </c>
      <c r="C160" s="253"/>
      <c r="D160" s="253"/>
      <c r="E160" s="261" t="s">
        <v>556</v>
      </c>
      <c r="F160" s="262"/>
      <c r="G160" s="253" t="s">
        <v>64</v>
      </c>
      <c r="H160" s="253"/>
      <c r="I160" s="253" t="s">
        <v>77</v>
      </c>
      <c r="J160" s="253"/>
      <c r="K160" s="253"/>
      <c r="L160" s="353"/>
      <c r="M160" s="354"/>
      <c r="N160" s="354"/>
      <c r="O160" s="354"/>
      <c r="P160" s="354"/>
      <c r="Q160" s="354"/>
      <c r="R160" s="354"/>
      <c r="S160" s="354"/>
      <c r="T160" s="355"/>
    </row>
    <row r="161" spans="2:20" s="3" customFormat="1" ht="22.5" customHeight="1" x14ac:dyDescent="0.2">
      <c r="B161" s="283" t="s">
        <v>78</v>
      </c>
      <c r="C161" s="283"/>
      <c r="D161" s="283"/>
      <c r="E161" s="294">
        <f>+G164</f>
        <v>0.4335</v>
      </c>
      <c r="F161" s="296"/>
      <c r="G161" s="308">
        <v>0.55769999999999997</v>
      </c>
      <c r="H161" s="308"/>
      <c r="I161" s="300">
        <f>E161-G161</f>
        <v>-0.12419999999999998</v>
      </c>
      <c r="J161" s="300"/>
      <c r="K161" s="300"/>
      <c r="L161" s="353"/>
      <c r="M161" s="354"/>
      <c r="N161" s="354"/>
      <c r="O161" s="354"/>
      <c r="P161" s="354"/>
      <c r="Q161" s="354"/>
      <c r="R161" s="354"/>
      <c r="S161" s="354"/>
      <c r="T161" s="355"/>
    </row>
    <row r="162" spans="2:20" s="3" customFormat="1" ht="22.5" customHeight="1" x14ac:dyDescent="0.2">
      <c r="B162" s="259"/>
      <c r="C162" s="311"/>
      <c r="D162" s="311"/>
      <c r="E162" s="311"/>
      <c r="F162" s="311"/>
      <c r="G162" s="311"/>
      <c r="H162" s="311"/>
      <c r="I162" s="311"/>
      <c r="J162" s="311"/>
      <c r="K162" s="260"/>
      <c r="L162" s="353"/>
      <c r="M162" s="354"/>
      <c r="N162" s="354"/>
      <c r="O162" s="354"/>
      <c r="P162" s="354"/>
      <c r="Q162" s="354"/>
      <c r="R162" s="354"/>
      <c r="S162" s="354"/>
      <c r="T162" s="355"/>
    </row>
    <row r="163" spans="2:20" s="3" customFormat="1" ht="32.25" customHeight="1" x14ac:dyDescent="0.2">
      <c r="B163" s="253" t="s">
        <v>79</v>
      </c>
      <c r="C163" s="253"/>
      <c r="D163" s="253" t="s">
        <v>66</v>
      </c>
      <c r="E163" s="253"/>
      <c r="F163" s="122" t="s">
        <v>80</v>
      </c>
      <c r="G163" s="300" t="s">
        <v>81</v>
      </c>
      <c r="H163" s="300"/>
      <c r="I163" s="122" t="s">
        <v>82</v>
      </c>
      <c r="J163" s="300" t="s">
        <v>83</v>
      </c>
      <c r="K163" s="300"/>
      <c r="L163" s="353"/>
      <c r="M163" s="354"/>
      <c r="N163" s="354"/>
      <c r="O163" s="354"/>
      <c r="P163" s="354"/>
      <c r="Q163" s="354"/>
      <c r="R163" s="354"/>
      <c r="S163" s="354"/>
      <c r="T163" s="355"/>
    </row>
    <row r="164" spans="2:20" s="3" customFormat="1" ht="29.25" customHeight="1" x14ac:dyDescent="0.2">
      <c r="B164" s="309">
        <f>I148</f>
        <v>42684</v>
      </c>
      <c r="C164" s="310"/>
      <c r="D164" s="309">
        <f>J148</f>
        <v>44549</v>
      </c>
      <c r="E164" s="310"/>
      <c r="F164" s="20">
        <f>K148</f>
        <v>1865</v>
      </c>
      <c r="G164" s="294">
        <v>0.4335</v>
      </c>
      <c r="H164" s="295"/>
      <c r="I164" s="295"/>
      <c r="J164" s="295"/>
      <c r="K164" s="296"/>
      <c r="L164" s="353"/>
      <c r="M164" s="354"/>
      <c r="N164" s="354"/>
      <c r="O164" s="354"/>
      <c r="P164" s="354"/>
      <c r="Q164" s="354"/>
      <c r="R164" s="354"/>
      <c r="S164" s="354"/>
      <c r="T164" s="355"/>
    </row>
    <row r="165" spans="2:20" s="3" customFormat="1" ht="25.5" customHeight="1" x14ac:dyDescent="0.2">
      <c r="B165" s="259"/>
      <c r="C165" s="311"/>
      <c r="D165" s="311"/>
      <c r="E165" s="311"/>
      <c r="F165" s="311"/>
      <c r="G165" s="311"/>
      <c r="H165" s="311"/>
      <c r="I165" s="311"/>
      <c r="J165" s="311"/>
      <c r="K165" s="260"/>
      <c r="L165" s="353"/>
      <c r="M165" s="354"/>
      <c r="N165" s="354"/>
      <c r="O165" s="354"/>
      <c r="P165" s="354"/>
      <c r="Q165" s="354"/>
      <c r="R165" s="354"/>
      <c r="S165" s="354"/>
      <c r="T165" s="355"/>
    </row>
    <row r="166" spans="2:20" s="3" customFormat="1" ht="19.5" customHeight="1" x14ac:dyDescent="0.2">
      <c r="B166" s="312" t="s">
        <v>84</v>
      </c>
      <c r="C166" s="313"/>
      <c r="D166" s="313"/>
      <c r="E166" s="313"/>
      <c r="F166" s="313"/>
      <c r="G166" s="313"/>
      <c r="H166" s="313"/>
      <c r="I166" s="313"/>
      <c r="J166" s="313"/>
      <c r="K166" s="314"/>
      <c r="L166" s="356"/>
      <c r="M166" s="357"/>
      <c r="N166" s="357"/>
      <c r="O166" s="357"/>
      <c r="P166" s="357"/>
      <c r="Q166" s="357"/>
      <c r="R166" s="357"/>
      <c r="S166" s="357"/>
      <c r="T166" s="358"/>
    </row>
    <row r="167" spans="2:20" s="3" customFormat="1" ht="22.5" customHeight="1" x14ac:dyDescent="0.2">
      <c r="B167" s="371" t="s">
        <v>85</v>
      </c>
      <c r="C167" s="371"/>
      <c r="D167" s="371"/>
      <c r="E167" s="371"/>
      <c r="F167" s="371" t="s">
        <v>46</v>
      </c>
      <c r="G167" s="371"/>
      <c r="H167" s="371"/>
      <c r="I167" s="371"/>
      <c r="J167" s="452" t="s">
        <v>86</v>
      </c>
      <c r="K167" s="453"/>
      <c r="L167" s="453"/>
      <c r="M167" s="453"/>
      <c r="N167" s="453"/>
      <c r="O167" s="453"/>
      <c r="P167" s="453"/>
      <c r="Q167" s="453"/>
      <c r="R167" s="453"/>
      <c r="S167" s="453"/>
      <c r="T167" s="454"/>
    </row>
    <row r="168" spans="2:20" s="3" customFormat="1" ht="19.5" customHeight="1" x14ac:dyDescent="0.2">
      <c r="B168" s="371" t="s">
        <v>87</v>
      </c>
      <c r="C168" s="371"/>
      <c r="D168" s="371" t="s">
        <v>557</v>
      </c>
      <c r="E168" s="371"/>
      <c r="F168" s="371"/>
      <c r="G168" s="371"/>
      <c r="H168" s="371"/>
      <c r="I168" s="371"/>
      <c r="J168" s="455"/>
      <c r="K168" s="456"/>
      <c r="L168" s="456"/>
      <c r="M168" s="456"/>
      <c r="N168" s="456"/>
      <c r="O168" s="456"/>
      <c r="P168" s="456"/>
      <c r="Q168" s="456"/>
      <c r="R168" s="456"/>
      <c r="S168" s="456"/>
      <c r="T168" s="457"/>
    </row>
    <row r="169" spans="2:20" s="3" customFormat="1" ht="64.150000000000006" customHeight="1" x14ac:dyDescent="0.2">
      <c r="B169" s="344" t="s">
        <v>619</v>
      </c>
      <c r="C169" s="346"/>
      <c r="D169" s="344"/>
      <c r="E169" s="346"/>
      <c r="F169" s="344" t="s">
        <v>620</v>
      </c>
      <c r="G169" s="345"/>
      <c r="H169" s="345"/>
      <c r="I169" s="346"/>
      <c r="J169" s="297" t="s">
        <v>1050</v>
      </c>
      <c r="K169" s="298"/>
      <c r="L169" s="298"/>
      <c r="M169" s="298"/>
      <c r="N169" s="298"/>
      <c r="O169" s="298"/>
      <c r="P169" s="298"/>
      <c r="Q169" s="298"/>
      <c r="R169" s="298"/>
      <c r="S169" s="298"/>
      <c r="T169" s="299"/>
    </row>
    <row r="170" spans="2:20" s="3" customFormat="1" ht="39" customHeight="1" x14ac:dyDescent="0.2">
      <c r="B170" s="344" t="s">
        <v>907</v>
      </c>
      <c r="C170" s="346"/>
      <c r="D170" s="344"/>
      <c r="E170" s="346"/>
      <c r="F170" s="344" t="s">
        <v>897</v>
      </c>
      <c r="G170" s="345"/>
      <c r="H170" s="345"/>
      <c r="I170" s="346"/>
      <c r="J170" s="297" t="s">
        <v>937</v>
      </c>
      <c r="K170" s="298"/>
      <c r="L170" s="298"/>
      <c r="M170" s="298"/>
      <c r="N170" s="298"/>
      <c r="O170" s="298"/>
      <c r="P170" s="298"/>
      <c r="Q170" s="298"/>
      <c r="R170" s="298"/>
      <c r="S170" s="298"/>
      <c r="T170" s="299"/>
    </row>
    <row r="171" spans="2:20" s="3" customFormat="1" ht="63.6" customHeight="1" x14ac:dyDescent="0.2">
      <c r="B171" s="344" t="s">
        <v>920</v>
      </c>
      <c r="C171" s="346"/>
      <c r="D171" s="344"/>
      <c r="E171" s="346"/>
      <c r="F171" s="344" t="s">
        <v>650</v>
      </c>
      <c r="G171" s="345"/>
      <c r="H171" s="345"/>
      <c r="I171" s="346"/>
      <c r="J171" s="297" t="s">
        <v>1051</v>
      </c>
      <c r="K171" s="298"/>
      <c r="L171" s="298"/>
      <c r="M171" s="298"/>
      <c r="N171" s="298"/>
      <c r="O171" s="298"/>
      <c r="P171" s="298"/>
      <c r="Q171" s="298"/>
      <c r="R171" s="298"/>
      <c r="S171" s="298"/>
      <c r="T171" s="299"/>
    </row>
    <row r="172" spans="2:20" s="3" customFormat="1" ht="42.6" customHeight="1" x14ac:dyDescent="0.2">
      <c r="B172" s="344" t="s">
        <v>621</v>
      </c>
      <c r="C172" s="346"/>
      <c r="D172" s="344"/>
      <c r="E172" s="346"/>
      <c r="F172" s="344" t="s">
        <v>622</v>
      </c>
      <c r="G172" s="345"/>
      <c r="H172" s="345"/>
      <c r="I172" s="346"/>
      <c r="J172" s="297" t="s">
        <v>938</v>
      </c>
      <c r="K172" s="298"/>
      <c r="L172" s="298"/>
      <c r="M172" s="298"/>
      <c r="N172" s="298"/>
      <c r="O172" s="298"/>
      <c r="P172" s="298"/>
      <c r="Q172" s="298"/>
      <c r="R172" s="298"/>
      <c r="S172" s="298"/>
      <c r="T172" s="299"/>
    </row>
    <row r="173" spans="2:20" s="3" customFormat="1" ht="46.9" customHeight="1" x14ac:dyDescent="0.2">
      <c r="B173" s="344" t="s">
        <v>694</v>
      </c>
      <c r="C173" s="346"/>
      <c r="D173" s="344" t="s">
        <v>695</v>
      </c>
      <c r="E173" s="346"/>
      <c r="F173" s="344" t="s">
        <v>623</v>
      </c>
      <c r="G173" s="345"/>
      <c r="H173" s="345"/>
      <c r="I173" s="346"/>
      <c r="J173" s="297" t="s">
        <v>996</v>
      </c>
      <c r="K173" s="298"/>
      <c r="L173" s="298"/>
      <c r="M173" s="298"/>
      <c r="N173" s="298"/>
      <c r="O173" s="298"/>
      <c r="P173" s="298"/>
      <c r="Q173" s="298"/>
      <c r="R173" s="298"/>
      <c r="S173" s="298"/>
      <c r="T173" s="299"/>
    </row>
    <row r="174" spans="2:20" s="3" customFormat="1" ht="38.450000000000003" customHeight="1" x14ac:dyDescent="0.2">
      <c r="B174" s="344" t="s">
        <v>624</v>
      </c>
      <c r="C174" s="346"/>
      <c r="D174" s="344"/>
      <c r="E174" s="346"/>
      <c r="F174" s="344" t="s">
        <v>625</v>
      </c>
      <c r="G174" s="345"/>
      <c r="H174" s="345"/>
      <c r="I174" s="346"/>
      <c r="J174" s="297" t="s">
        <v>945</v>
      </c>
      <c r="K174" s="298"/>
      <c r="L174" s="298"/>
      <c r="M174" s="298"/>
      <c r="N174" s="298"/>
      <c r="O174" s="298"/>
      <c r="P174" s="298"/>
      <c r="Q174" s="298"/>
      <c r="R174" s="298"/>
      <c r="S174" s="298"/>
      <c r="T174" s="299"/>
    </row>
    <row r="175" spans="2:20" s="3" customFormat="1" ht="46.15" customHeight="1" x14ac:dyDescent="0.2">
      <c r="B175" s="344" t="s">
        <v>690</v>
      </c>
      <c r="C175" s="346"/>
      <c r="D175" s="344"/>
      <c r="E175" s="346"/>
      <c r="F175" s="344" t="s">
        <v>691</v>
      </c>
      <c r="G175" s="345"/>
      <c r="H175" s="345"/>
      <c r="I175" s="346"/>
      <c r="J175" s="297" t="s">
        <v>997</v>
      </c>
      <c r="K175" s="298"/>
      <c r="L175" s="298"/>
      <c r="M175" s="298"/>
      <c r="N175" s="298"/>
      <c r="O175" s="298"/>
      <c r="P175" s="298"/>
      <c r="Q175" s="298"/>
      <c r="R175" s="298"/>
      <c r="S175" s="298"/>
      <c r="T175" s="299"/>
    </row>
    <row r="176" spans="2:20" s="3" customFormat="1" ht="40.15" customHeight="1" x14ac:dyDescent="0.2">
      <c r="B176" s="344" t="s">
        <v>626</v>
      </c>
      <c r="C176" s="346"/>
      <c r="D176" s="344"/>
      <c r="E176" s="346"/>
      <c r="F176" s="344" t="s">
        <v>627</v>
      </c>
      <c r="G176" s="345"/>
      <c r="H176" s="345"/>
      <c r="I176" s="346"/>
      <c r="J176" s="297" t="s">
        <v>1052</v>
      </c>
      <c r="K176" s="298"/>
      <c r="L176" s="298"/>
      <c r="M176" s="298"/>
      <c r="N176" s="298"/>
      <c r="O176" s="298"/>
      <c r="P176" s="298"/>
      <c r="Q176" s="298"/>
      <c r="R176" s="298"/>
      <c r="S176" s="298"/>
      <c r="T176" s="299"/>
    </row>
    <row r="177" spans="2:20" s="3" customFormat="1" ht="54.6" customHeight="1" x14ac:dyDescent="0.2">
      <c r="B177" s="344" t="s">
        <v>628</v>
      </c>
      <c r="C177" s="346"/>
      <c r="D177" s="344"/>
      <c r="E177" s="346"/>
      <c r="F177" s="344" t="s">
        <v>629</v>
      </c>
      <c r="G177" s="345"/>
      <c r="H177" s="345"/>
      <c r="I177" s="346"/>
      <c r="J177" s="297" t="s">
        <v>1053</v>
      </c>
      <c r="K177" s="298"/>
      <c r="L177" s="298"/>
      <c r="M177" s="298"/>
      <c r="N177" s="298"/>
      <c r="O177" s="298"/>
      <c r="P177" s="298"/>
      <c r="Q177" s="298"/>
      <c r="R177" s="298"/>
      <c r="S177" s="298"/>
      <c r="T177" s="299"/>
    </row>
    <row r="178" spans="2:20" s="3" customFormat="1" ht="54.6" customHeight="1" x14ac:dyDescent="0.2">
      <c r="B178" s="344" t="s">
        <v>887</v>
      </c>
      <c r="C178" s="346"/>
      <c r="D178" s="344"/>
      <c r="E178" s="346"/>
      <c r="F178" s="344" t="s">
        <v>650</v>
      </c>
      <c r="G178" s="345"/>
      <c r="H178" s="345"/>
      <c r="I178" s="346"/>
      <c r="J178" s="297" t="s">
        <v>1054</v>
      </c>
      <c r="K178" s="298"/>
      <c r="L178" s="298"/>
      <c r="M178" s="298"/>
      <c r="N178" s="298"/>
      <c r="O178" s="298"/>
      <c r="P178" s="298"/>
      <c r="Q178" s="298"/>
      <c r="R178" s="298"/>
      <c r="S178" s="298"/>
      <c r="T178" s="299"/>
    </row>
    <row r="179" spans="2:20" s="3" customFormat="1" ht="65.45" customHeight="1" x14ac:dyDescent="0.2">
      <c r="B179" s="344" t="s">
        <v>702</v>
      </c>
      <c r="C179" s="346"/>
      <c r="D179" s="344" t="s">
        <v>898</v>
      </c>
      <c r="E179" s="346"/>
      <c r="F179" s="344" t="s">
        <v>703</v>
      </c>
      <c r="G179" s="345"/>
      <c r="H179" s="345"/>
      <c r="I179" s="346"/>
      <c r="J179" s="297" t="s">
        <v>1055</v>
      </c>
      <c r="K179" s="298"/>
      <c r="L179" s="298"/>
      <c r="M179" s="298"/>
      <c r="N179" s="298"/>
      <c r="O179" s="298"/>
      <c r="P179" s="298"/>
      <c r="Q179" s="298"/>
      <c r="R179" s="298"/>
      <c r="S179" s="298"/>
      <c r="T179" s="299"/>
    </row>
    <row r="180" spans="2:20" s="3" customFormat="1" ht="49.15" customHeight="1" x14ac:dyDescent="0.2">
      <c r="B180" s="344" t="s">
        <v>630</v>
      </c>
      <c r="C180" s="346"/>
      <c r="D180" s="344"/>
      <c r="E180" s="346"/>
      <c r="F180" s="344" t="s">
        <v>770</v>
      </c>
      <c r="G180" s="345"/>
      <c r="H180" s="345"/>
      <c r="I180" s="346"/>
      <c r="J180" s="297" t="s">
        <v>1056</v>
      </c>
      <c r="K180" s="298"/>
      <c r="L180" s="298"/>
      <c r="M180" s="298"/>
      <c r="N180" s="298"/>
      <c r="O180" s="298"/>
      <c r="P180" s="298"/>
      <c r="Q180" s="298"/>
      <c r="R180" s="298"/>
      <c r="S180" s="298"/>
      <c r="T180" s="299"/>
    </row>
    <row r="181" spans="2:20" s="3" customFormat="1" ht="65.45" customHeight="1" x14ac:dyDescent="0.2">
      <c r="B181" s="344" t="s">
        <v>631</v>
      </c>
      <c r="C181" s="346"/>
      <c r="D181" s="344"/>
      <c r="E181" s="346"/>
      <c r="F181" s="344" t="s">
        <v>899</v>
      </c>
      <c r="G181" s="345"/>
      <c r="H181" s="345"/>
      <c r="I181" s="346"/>
      <c r="J181" s="297" t="s">
        <v>998</v>
      </c>
      <c r="K181" s="298"/>
      <c r="L181" s="298"/>
      <c r="M181" s="298"/>
      <c r="N181" s="298"/>
      <c r="O181" s="298"/>
      <c r="P181" s="298"/>
      <c r="Q181" s="298"/>
      <c r="R181" s="298"/>
      <c r="S181" s="298"/>
      <c r="T181" s="299"/>
    </row>
    <row r="182" spans="2:20" s="3" customFormat="1" ht="30" customHeight="1" x14ac:dyDescent="0.2">
      <c r="B182" s="344" t="s">
        <v>632</v>
      </c>
      <c r="C182" s="346"/>
      <c r="D182" s="344"/>
      <c r="E182" s="346"/>
      <c r="F182" s="344" t="s">
        <v>633</v>
      </c>
      <c r="G182" s="345"/>
      <c r="H182" s="345"/>
      <c r="I182" s="346"/>
      <c r="J182" s="297" t="s">
        <v>793</v>
      </c>
      <c r="K182" s="298"/>
      <c r="L182" s="298"/>
      <c r="M182" s="298"/>
      <c r="N182" s="298"/>
      <c r="O182" s="298"/>
      <c r="P182" s="298"/>
      <c r="Q182" s="298"/>
      <c r="R182" s="298"/>
      <c r="S182" s="298"/>
      <c r="T182" s="299"/>
    </row>
    <row r="183" spans="2:20" s="3" customFormat="1" ht="31.15" customHeight="1" x14ac:dyDescent="0.2">
      <c r="B183" s="344" t="s">
        <v>794</v>
      </c>
      <c r="C183" s="346"/>
      <c r="D183" s="344"/>
      <c r="E183" s="346"/>
      <c r="F183" s="344" t="s">
        <v>634</v>
      </c>
      <c r="G183" s="345"/>
      <c r="H183" s="345"/>
      <c r="I183" s="346"/>
      <c r="J183" s="297" t="s">
        <v>793</v>
      </c>
      <c r="K183" s="298"/>
      <c r="L183" s="298"/>
      <c r="M183" s="298"/>
      <c r="N183" s="298"/>
      <c r="O183" s="298"/>
      <c r="P183" s="298"/>
      <c r="Q183" s="298"/>
      <c r="R183" s="298"/>
      <c r="S183" s="298"/>
      <c r="T183" s="299"/>
    </row>
    <row r="184" spans="2:20" s="3" customFormat="1" ht="57" customHeight="1" x14ac:dyDescent="0.2">
      <c r="B184" s="344" t="s">
        <v>635</v>
      </c>
      <c r="C184" s="346"/>
      <c r="D184" s="344"/>
      <c r="E184" s="346"/>
      <c r="F184" s="344" t="s">
        <v>737</v>
      </c>
      <c r="G184" s="345"/>
      <c r="H184" s="345"/>
      <c r="I184" s="346"/>
      <c r="J184" s="297" t="s">
        <v>1057</v>
      </c>
      <c r="K184" s="298"/>
      <c r="L184" s="298"/>
      <c r="M184" s="298"/>
      <c r="N184" s="298"/>
      <c r="O184" s="298"/>
      <c r="P184" s="298"/>
      <c r="Q184" s="298"/>
      <c r="R184" s="298"/>
      <c r="S184" s="298"/>
      <c r="T184" s="299"/>
    </row>
    <row r="185" spans="2:20" s="3" customFormat="1" ht="57" customHeight="1" x14ac:dyDescent="0.2">
      <c r="B185" s="344" t="s">
        <v>738</v>
      </c>
      <c r="C185" s="346"/>
      <c r="D185" s="344"/>
      <c r="E185" s="346"/>
      <c r="F185" s="344" t="s">
        <v>739</v>
      </c>
      <c r="G185" s="345"/>
      <c r="H185" s="345"/>
      <c r="I185" s="346"/>
      <c r="J185" s="297" t="s">
        <v>1058</v>
      </c>
      <c r="K185" s="298"/>
      <c r="L185" s="298"/>
      <c r="M185" s="298"/>
      <c r="N185" s="298"/>
      <c r="O185" s="298"/>
      <c r="P185" s="298"/>
      <c r="Q185" s="298"/>
      <c r="R185" s="298"/>
      <c r="S185" s="298"/>
      <c r="T185" s="299"/>
    </row>
    <row r="186" spans="2:20" s="3" customFormat="1" ht="43.9" customHeight="1" x14ac:dyDescent="0.2">
      <c r="B186" s="344" t="s">
        <v>636</v>
      </c>
      <c r="C186" s="346"/>
      <c r="D186" s="344"/>
      <c r="E186" s="346"/>
      <c r="F186" s="344" t="s">
        <v>637</v>
      </c>
      <c r="G186" s="345"/>
      <c r="H186" s="345"/>
      <c r="I186" s="346"/>
      <c r="J186" s="297" t="s">
        <v>873</v>
      </c>
      <c r="K186" s="298"/>
      <c r="L186" s="298"/>
      <c r="M186" s="298"/>
      <c r="N186" s="298"/>
      <c r="O186" s="298"/>
      <c r="P186" s="298"/>
      <c r="Q186" s="298"/>
      <c r="R186" s="298"/>
      <c r="S186" s="298"/>
      <c r="T186" s="299"/>
    </row>
    <row r="187" spans="2:20" s="3" customFormat="1" ht="39" customHeight="1" x14ac:dyDescent="0.2">
      <c r="B187" s="344" t="s">
        <v>856</v>
      </c>
      <c r="C187" s="346"/>
      <c r="D187" s="344"/>
      <c r="E187" s="346"/>
      <c r="F187" s="344" t="s">
        <v>857</v>
      </c>
      <c r="G187" s="345"/>
      <c r="H187" s="345"/>
      <c r="I187" s="346"/>
      <c r="J187" s="297" t="s">
        <v>1059</v>
      </c>
      <c r="K187" s="298"/>
      <c r="L187" s="298"/>
      <c r="M187" s="298"/>
      <c r="N187" s="298"/>
      <c r="O187" s="298"/>
      <c r="P187" s="298"/>
      <c r="Q187" s="298"/>
      <c r="R187" s="298"/>
      <c r="S187" s="298"/>
      <c r="T187" s="299"/>
    </row>
    <row r="188" spans="2:20" s="3" customFormat="1" ht="34.15" customHeight="1" x14ac:dyDescent="0.2">
      <c r="B188" s="344" t="s">
        <v>638</v>
      </c>
      <c r="C188" s="346"/>
      <c r="D188" s="344"/>
      <c r="E188" s="346"/>
      <c r="F188" s="344" t="s">
        <v>639</v>
      </c>
      <c r="G188" s="345"/>
      <c r="H188" s="345"/>
      <c r="I188" s="346"/>
      <c r="J188" s="297" t="s">
        <v>1060</v>
      </c>
      <c r="K188" s="298"/>
      <c r="L188" s="298"/>
      <c r="M188" s="298"/>
      <c r="N188" s="298"/>
      <c r="O188" s="298"/>
      <c r="P188" s="298"/>
      <c r="Q188" s="298"/>
      <c r="R188" s="298"/>
      <c r="S188" s="298"/>
      <c r="T188" s="299"/>
    </row>
    <row r="189" spans="2:20" s="3" customFormat="1" ht="38.450000000000003" customHeight="1" x14ac:dyDescent="0.2">
      <c r="B189" s="344" t="s">
        <v>640</v>
      </c>
      <c r="C189" s="346"/>
      <c r="D189" s="344"/>
      <c r="E189" s="346"/>
      <c r="F189" s="344" t="s">
        <v>641</v>
      </c>
      <c r="G189" s="345"/>
      <c r="H189" s="345"/>
      <c r="I189" s="346"/>
      <c r="J189" s="297" t="s">
        <v>1061</v>
      </c>
      <c r="K189" s="298"/>
      <c r="L189" s="298"/>
      <c r="M189" s="298"/>
      <c r="N189" s="298"/>
      <c r="O189" s="298"/>
      <c r="P189" s="298"/>
      <c r="Q189" s="298"/>
      <c r="R189" s="298"/>
      <c r="S189" s="298"/>
      <c r="T189" s="299"/>
    </row>
    <row r="190" spans="2:20" s="3" customFormat="1" ht="38.450000000000003" customHeight="1" x14ac:dyDescent="0.2">
      <c r="B190" s="344" t="s">
        <v>642</v>
      </c>
      <c r="C190" s="346"/>
      <c r="D190" s="344"/>
      <c r="E190" s="346"/>
      <c r="F190" s="344" t="s">
        <v>643</v>
      </c>
      <c r="G190" s="345"/>
      <c r="H190" s="345"/>
      <c r="I190" s="346"/>
      <c r="J190" s="297" t="s">
        <v>1062</v>
      </c>
      <c r="K190" s="298"/>
      <c r="L190" s="298"/>
      <c r="M190" s="298"/>
      <c r="N190" s="298"/>
      <c r="O190" s="298"/>
      <c r="P190" s="298"/>
      <c r="Q190" s="298"/>
      <c r="R190" s="298"/>
      <c r="S190" s="298"/>
      <c r="T190" s="299"/>
    </row>
    <row r="191" spans="2:20" s="3" customFormat="1" ht="60.6" customHeight="1" x14ac:dyDescent="0.2">
      <c r="B191" s="344" t="s">
        <v>771</v>
      </c>
      <c r="C191" s="346"/>
      <c r="D191" s="344"/>
      <c r="E191" s="346"/>
      <c r="F191" s="344" t="s">
        <v>783</v>
      </c>
      <c r="G191" s="345"/>
      <c r="H191" s="345"/>
      <c r="I191" s="346"/>
      <c r="J191" s="297" t="s">
        <v>1063</v>
      </c>
      <c r="K191" s="298"/>
      <c r="L191" s="298"/>
      <c r="M191" s="298"/>
      <c r="N191" s="298"/>
      <c r="O191" s="298"/>
      <c r="P191" s="298"/>
      <c r="Q191" s="298"/>
      <c r="R191" s="298"/>
      <c r="S191" s="298"/>
      <c r="T191" s="299"/>
    </row>
    <row r="192" spans="2:20" s="3" customFormat="1" ht="32.450000000000003" customHeight="1" x14ac:dyDescent="0.2">
      <c r="B192" s="344" t="s">
        <v>644</v>
      </c>
      <c r="C192" s="346"/>
      <c r="D192" s="344"/>
      <c r="E192" s="346"/>
      <c r="F192" s="344" t="s">
        <v>645</v>
      </c>
      <c r="G192" s="345"/>
      <c r="H192" s="345"/>
      <c r="I192" s="346"/>
      <c r="J192" s="297" t="s">
        <v>874</v>
      </c>
      <c r="K192" s="298"/>
      <c r="L192" s="298"/>
      <c r="M192" s="298"/>
      <c r="N192" s="298"/>
      <c r="O192" s="298"/>
      <c r="P192" s="298"/>
      <c r="Q192" s="298"/>
      <c r="R192" s="298"/>
      <c r="S192" s="298"/>
      <c r="T192" s="299"/>
    </row>
    <row r="193" spans="2:20" s="3" customFormat="1" ht="63.6" customHeight="1" x14ac:dyDescent="0.2">
      <c r="B193" s="344" t="s">
        <v>704</v>
      </c>
      <c r="C193" s="346"/>
      <c r="D193" s="344"/>
      <c r="E193" s="346"/>
      <c r="F193" s="344" t="s">
        <v>646</v>
      </c>
      <c r="G193" s="345"/>
      <c r="H193" s="345"/>
      <c r="I193" s="346"/>
      <c r="J193" s="297" t="s">
        <v>946</v>
      </c>
      <c r="K193" s="298"/>
      <c r="L193" s="298"/>
      <c r="M193" s="298"/>
      <c r="N193" s="298"/>
      <c r="O193" s="298"/>
      <c r="P193" s="298"/>
      <c r="Q193" s="298"/>
      <c r="R193" s="298"/>
      <c r="S193" s="298"/>
      <c r="T193" s="299"/>
    </row>
    <row r="194" spans="2:20" s="3" customFormat="1" ht="113.45" customHeight="1" x14ac:dyDescent="0.2">
      <c r="B194" s="344" t="s">
        <v>647</v>
      </c>
      <c r="C194" s="346"/>
      <c r="D194" s="344"/>
      <c r="E194" s="346"/>
      <c r="F194" s="344" t="s">
        <v>875</v>
      </c>
      <c r="G194" s="345"/>
      <c r="H194" s="345"/>
      <c r="I194" s="346"/>
      <c r="J194" s="297" t="s">
        <v>1064</v>
      </c>
      <c r="K194" s="298"/>
      <c r="L194" s="298"/>
      <c r="M194" s="298"/>
      <c r="N194" s="298"/>
      <c r="O194" s="298"/>
      <c r="P194" s="298"/>
      <c r="Q194" s="298"/>
      <c r="R194" s="298"/>
      <c r="S194" s="298"/>
      <c r="T194" s="299"/>
    </row>
    <row r="195" spans="2:20" s="3" customFormat="1" ht="63.6" customHeight="1" x14ac:dyDescent="0.2">
      <c r="B195" s="344" t="s">
        <v>705</v>
      </c>
      <c r="C195" s="346"/>
      <c r="D195" s="344"/>
      <c r="E195" s="346"/>
      <c r="F195" s="344" t="s">
        <v>824</v>
      </c>
      <c r="G195" s="345"/>
      <c r="H195" s="345"/>
      <c r="I195" s="346"/>
      <c r="J195" s="297" t="s">
        <v>1065</v>
      </c>
      <c r="K195" s="298"/>
      <c r="L195" s="298"/>
      <c r="M195" s="298"/>
      <c r="N195" s="298"/>
      <c r="O195" s="298"/>
      <c r="P195" s="298"/>
      <c r="Q195" s="298"/>
      <c r="R195" s="298"/>
      <c r="S195" s="298"/>
      <c r="T195" s="299"/>
    </row>
    <row r="196" spans="2:20" s="3" customFormat="1" ht="48" customHeight="1" x14ac:dyDescent="0.2">
      <c r="B196" s="344" t="s">
        <v>706</v>
      </c>
      <c r="C196" s="346"/>
      <c r="D196" s="344"/>
      <c r="E196" s="346"/>
      <c r="F196" s="344" t="s">
        <v>707</v>
      </c>
      <c r="G196" s="345"/>
      <c r="H196" s="345"/>
      <c r="I196" s="346"/>
      <c r="J196" s="297" t="s">
        <v>940</v>
      </c>
      <c r="K196" s="298"/>
      <c r="L196" s="298"/>
      <c r="M196" s="298"/>
      <c r="N196" s="298"/>
      <c r="O196" s="298"/>
      <c r="P196" s="298"/>
      <c r="Q196" s="298"/>
      <c r="R196" s="298"/>
      <c r="S196" s="298"/>
      <c r="T196" s="299"/>
    </row>
    <row r="197" spans="2:20" s="3" customFormat="1" ht="84.6" customHeight="1" x14ac:dyDescent="0.2">
      <c r="B197" s="344" t="s">
        <v>784</v>
      </c>
      <c r="C197" s="346"/>
      <c r="D197" s="344"/>
      <c r="E197" s="346"/>
      <c r="F197" s="344" t="s">
        <v>876</v>
      </c>
      <c r="G197" s="345"/>
      <c r="H197" s="345"/>
      <c r="I197" s="346"/>
      <c r="J197" s="297" t="s">
        <v>1066</v>
      </c>
      <c r="K197" s="298"/>
      <c r="L197" s="298"/>
      <c r="M197" s="298"/>
      <c r="N197" s="298"/>
      <c r="O197" s="298"/>
      <c r="P197" s="298"/>
      <c r="Q197" s="298"/>
      <c r="R197" s="298"/>
      <c r="S197" s="298"/>
      <c r="T197" s="299"/>
    </row>
    <row r="198" spans="2:20" s="3" customFormat="1" ht="53.45" customHeight="1" x14ac:dyDescent="0.2">
      <c r="B198" s="344" t="s">
        <v>815</v>
      </c>
      <c r="C198" s="346"/>
      <c r="D198" s="344"/>
      <c r="E198" s="346"/>
      <c r="F198" s="344" t="s">
        <v>877</v>
      </c>
      <c r="G198" s="345"/>
      <c r="H198" s="345"/>
      <c r="I198" s="346"/>
      <c r="J198" s="297" t="s">
        <v>999</v>
      </c>
      <c r="K198" s="298"/>
      <c r="L198" s="298"/>
      <c r="M198" s="298"/>
      <c r="N198" s="298"/>
      <c r="O198" s="298"/>
      <c r="P198" s="298"/>
      <c r="Q198" s="298"/>
      <c r="R198" s="298"/>
      <c r="S198" s="298"/>
      <c r="T198" s="299"/>
    </row>
    <row r="199" spans="2:20" s="3" customFormat="1" ht="51.6" customHeight="1" x14ac:dyDescent="0.2">
      <c r="B199" s="344" t="s">
        <v>708</v>
      </c>
      <c r="C199" s="346"/>
      <c r="D199" s="344"/>
      <c r="E199" s="346"/>
      <c r="F199" s="344" t="s">
        <v>709</v>
      </c>
      <c r="G199" s="345"/>
      <c r="H199" s="345"/>
      <c r="I199" s="346"/>
      <c r="J199" s="297" t="s">
        <v>1000</v>
      </c>
      <c r="K199" s="298"/>
      <c r="L199" s="298"/>
      <c r="M199" s="298"/>
      <c r="N199" s="298"/>
      <c r="O199" s="298"/>
      <c r="P199" s="298"/>
      <c r="Q199" s="298"/>
      <c r="R199" s="298"/>
      <c r="S199" s="298"/>
      <c r="T199" s="299"/>
    </row>
    <row r="200" spans="2:20" s="3" customFormat="1" ht="38.450000000000003" customHeight="1" x14ac:dyDescent="0.2">
      <c r="B200" s="344" t="s">
        <v>664</v>
      </c>
      <c r="C200" s="346"/>
      <c r="D200" s="344"/>
      <c r="E200" s="346"/>
      <c r="F200" s="344" t="s">
        <v>665</v>
      </c>
      <c r="G200" s="345"/>
      <c r="H200" s="345"/>
      <c r="I200" s="346"/>
      <c r="J200" s="297" t="s">
        <v>947</v>
      </c>
      <c r="K200" s="298"/>
      <c r="L200" s="298"/>
      <c r="M200" s="298"/>
      <c r="N200" s="298"/>
      <c r="O200" s="298"/>
      <c r="P200" s="298"/>
      <c r="Q200" s="298"/>
      <c r="R200" s="298"/>
      <c r="S200" s="298"/>
      <c r="T200" s="299"/>
    </row>
    <row r="201" spans="2:20" s="3" customFormat="1" ht="36.6" customHeight="1" x14ac:dyDescent="0.2">
      <c r="B201" s="344" t="s">
        <v>710</v>
      </c>
      <c r="C201" s="346"/>
      <c r="D201" s="344"/>
      <c r="E201" s="346"/>
      <c r="F201" s="344" t="s">
        <v>648</v>
      </c>
      <c r="G201" s="345"/>
      <c r="H201" s="345"/>
      <c r="I201" s="346"/>
      <c r="J201" s="297" t="s">
        <v>888</v>
      </c>
      <c r="K201" s="298"/>
      <c r="L201" s="298"/>
      <c r="M201" s="298"/>
      <c r="N201" s="298"/>
      <c r="O201" s="298"/>
      <c r="P201" s="298"/>
      <c r="Q201" s="298"/>
      <c r="R201" s="298"/>
      <c r="S201" s="298"/>
      <c r="T201" s="299"/>
    </row>
    <row r="202" spans="2:20" s="3" customFormat="1" ht="39" customHeight="1" x14ac:dyDescent="0.2">
      <c r="B202" s="344" t="s">
        <v>711</v>
      </c>
      <c r="C202" s="346"/>
      <c r="D202" s="344"/>
      <c r="E202" s="346"/>
      <c r="F202" s="344" t="s">
        <v>785</v>
      </c>
      <c r="G202" s="345"/>
      <c r="H202" s="345"/>
      <c r="I202" s="346"/>
      <c r="J202" s="297" t="s">
        <v>1067</v>
      </c>
      <c r="K202" s="298"/>
      <c r="L202" s="298"/>
      <c r="M202" s="298"/>
      <c r="N202" s="298"/>
      <c r="O202" s="298"/>
      <c r="P202" s="298"/>
      <c r="Q202" s="298"/>
      <c r="R202" s="298"/>
      <c r="S202" s="298"/>
      <c r="T202" s="299"/>
    </row>
    <row r="203" spans="2:20" s="3" customFormat="1" ht="51" customHeight="1" x14ac:dyDescent="0.2">
      <c r="B203" s="344" t="s">
        <v>786</v>
      </c>
      <c r="C203" s="346"/>
      <c r="D203" s="344"/>
      <c r="E203" s="346"/>
      <c r="F203" s="344" t="s">
        <v>787</v>
      </c>
      <c r="G203" s="345"/>
      <c r="H203" s="345"/>
      <c r="I203" s="346"/>
      <c r="J203" s="297" t="s">
        <v>1068</v>
      </c>
      <c r="K203" s="298"/>
      <c r="L203" s="298"/>
      <c r="M203" s="298"/>
      <c r="N203" s="298"/>
      <c r="O203" s="298"/>
      <c r="P203" s="298"/>
      <c r="Q203" s="298"/>
      <c r="R203" s="298"/>
      <c r="S203" s="298"/>
      <c r="T203" s="299"/>
    </row>
    <row r="204" spans="2:20" s="3" customFormat="1" ht="57" customHeight="1" x14ac:dyDescent="0.2">
      <c r="B204" s="344" t="s">
        <v>772</v>
      </c>
      <c r="C204" s="346"/>
      <c r="D204" s="344" t="s">
        <v>773</v>
      </c>
      <c r="E204" s="346"/>
      <c r="F204" s="344" t="s">
        <v>774</v>
      </c>
      <c r="G204" s="345"/>
      <c r="H204" s="345"/>
      <c r="I204" s="346"/>
      <c r="J204" s="297" t="s">
        <v>1069</v>
      </c>
      <c r="K204" s="298"/>
      <c r="L204" s="298"/>
      <c r="M204" s="298"/>
      <c r="N204" s="298"/>
      <c r="O204" s="298"/>
      <c r="P204" s="298"/>
      <c r="Q204" s="298"/>
      <c r="R204" s="298"/>
      <c r="S204" s="298"/>
      <c r="T204" s="299"/>
    </row>
    <row r="205" spans="2:20" s="3" customFormat="1" ht="52.9" customHeight="1" x14ac:dyDescent="0.2">
      <c r="B205" s="344" t="s">
        <v>666</v>
      </c>
      <c r="C205" s="346"/>
      <c r="D205" s="344"/>
      <c r="E205" s="346"/>
      <c r="F205" s="344" t="s">
        <v>734</v>
      </c>
      <c r="G205" s="345"/>
      <c r="H205" s="345"/>
      <c r="I205" s="346"/>
      <c r="J205" s="297" t="s">
        <v>1070</v>
      </c>
      <c r="K205" s="298"/>
      <c r="L205" s="298"/>
      <c r="M205" s="298"/>
      <c r="N205" s="298"/>
      <c r="O205" s="298"/>
      <c r="P205" s="298"/>
      <c r="Q205" s="298"/>
      <c r="R205" s="298"/>
      <c r="S205" s="298"/>
      <c r="T205" s="299"/>
    </row>
    <row r="206" spans="2:20" s="3" customFormat="1" ht="37.15" customHeight="1" x14ac:dyDescent="0.2">
      <c r="B206" s="344" t="s">
        <v>727</v>
      </c>
      <c r="C206" s="346"/>
      <c r="D206" s="344"/>
      <c r="E206" s="346"/>
      <c r="F206" s="344" t="s">
        <v>891</v>
      </c>
      <c r="G206" s="345"/>
      <c r="H206" s="345"/>
      <c r="I206" s="346"/>
      <c r="J206" s="297" t="s">
        <v>1071</v>
      </c>
      <c r="K206" s="298"/>
      <c r="L206" s="298"/>
      <c r="M206" s="298"/>
      <c r="N206" s="298"/>
      <c r="O206" s="298"/>
      <c r="P206" s="298"/>
      <c r="Q206" s="298"/>
      <c r="R206" s="298"/>
      <c r="S206" s="298"/>
      <c r="T206" s="299"/>
    </row>
    <row r="207" spans="2:20" s="3" customFormat="1" ht="50.45" customHeight="1" x14ac:dyDescent="0.2">
      <c r="B207" s="344" t="s">
        <v>712</v>
      </c>
      <c r="C207" s="346"/>
      <c r="D207" s="344"/>
      <c r="E207" s="346"/>
      <c r="F207" s="344" t="s">
        <v>667</v>
      </c>
      <c r="G207" s="345"/>
      <c r="H207" s="345"/>
      <c r="I207" s="346"/>
      <c r="J207" s="297" t="s">
        <v>1072</v>
      </c>
      <c r="K207" s="298"/>
      <c r="L207" s="298"/>
      <c r="M207" s="298"/>
      <c r="N207" s="298"/>
      <c r="O207" s="298"/>
      <c r="P207" s="298"/>
      <c r="Q207" s="298"/>
      <c r="R207" s="298"/>
      <c r="S207" s="298"/>
      <c r="T207" s="299"/>
    </row>
    <row r="208" spans="2:20" s="3" customFormat="1" ht="50.45" customHeight="1" x14ac:dyDescent="0.2">
      <c r="B208" s="344" t="s">
        <v>825</v>
      </c>
      <c r="C208" s="346"/>
      <c r="D208" s="344"/>
      <c r="E208" s="346"/>
      <c r="F208" s="344" t="s">
        <v>826</v>
      </c>
      <c r="G208" s="345"/>
      <c r="H208" s="345"/>
      <c r="I208" s="346"/>
      <c r="J208" s="297" t="s">
        <v>1073</v>
      </c>
      <c r="K208" s="298"/>
      <c r="L208" s="298"/>
      <c r="M208" s="298"/>
      <c r="N208" s="298"/>
      <c r="O208" s="298"/>
      <c r="P208" s="298"/>
      <c r="Q208" s="298"/>
      <c r="R208" s="298"/>
      <c r="S208" s="298"/>
      <c r="T208" s="299"/>
    </row>
    <row r="209" spans="2:20" s="3" customFormat="1" ht="60" customHeight="1" x14ac:dyDescent="0.2">
      <c r="B209" s="344" t="s">
        <v>827</v>
      </c>
      <c r="C209" s="346"/>
      <c r="D209" s="344"/>
      <c r="E209" s="346"/>
      <c r="F209" s="317" t="s">
        <v>948</v>
      </c>
      <c r="G209" s="318"/>
      <c r="H209" s="318"/>
      <c r="I209" s="319"/>
      <c r="J209" s="297" t="s">
        <v>1074</v>
      </c>
      <c r="K209" s="298"/>
      <c r="L209" s="298"/>
      <c r="M209" s="298"/>
      <c r="N209" s="298"/>
      <c r="O209" s="298"/>
      <c r="P209" s="298"/>
      <c r="Q209" s="298"/>
      <c r="R209" s="298"/>
      <c r="S209" s="298"/>
      <c r="T209" s="299"/>
    </row>
    <row r="210" spans="2:20" s="3" customFormat="1" ht="67.150000000000006" customHeight="1" x14ac:dyDescent="0.2">
      <c r="B210" s="344" t="s">
        <v>858</v>
      </c>
      <c r="C210" s="346"/>
      <c r="D210" s="344"/>
      <c r="E210" s="346"/>
      <c r="F210" s="344" t="s">
        <v>828</v>
      </c>
      <c r="G210" s="345"/>
      <c r="H210" s="345"/>
      <c r="I210" s="346"/>
      <c r="J210" s="297" t="s">
        <v>1075</v>
      </c>
      <c r="K210" s="298"/>
      <c r="L210" s="298"/>
      <c r="M210" s="298"/>
      <c r="N210" s="298"/>
      <c r="O210" s="298"/>
      <c r="P210" s="298"/>
      <c r="Q210" s="298"/>
      <c r="R210" s="298"/>
      <c r="S210" s="298"/>
      <c r="T210" s="299"/>
    </row>
    <row r="211" spans="2:20" s="3" customFormat="1" ht="55.15" customHeight="1" x14ac:dyDescent="0.2">
      <c r="B211" s="344" t="s">
        <v>892</v>
      </c>
      <c r="C211" s="346"/>
      <c r="D211" s="344"/>
      <c r="E211" s="346"/>
      <c r="F211" s="344" t="s">
        <v>893</v>
      </c>
      <c r="G211" s="345"/>
      <c r="H211" s="345"/>
      <c r="I211" s="346"/>
      <c r="J211" s="297" t="s">
        <v>941</v>
      </c>
      <c r="K211" s="298"/>
      <c r="L211" s="298"/>
      <c r="M211" s="298"/>
      <c r="N211" s="298"/>
      <c r="O211" s="298"/>
      <c r="P211" s="298"/>
      <c r="Q211" s="298"/>
      <c r="R211" s="298"/>
      <c r="S211" s="298"/>
      <c r="T211" s="299"/>
    </row>
    <row r="212" spans="2:20" s="3" customFormat="1" ht="52.9" customHeight="1" x14ac:dyDescent="0.2">
      <c r="B212" s="344" t="s">
        <v>949</v>
      </c>
      <c r="C212" s="346"/>
      <c r="D212" s="344"/>
      <c r="E212" s="346"/>
      <c r="F212" s="344" t="s">
        <v>950</v>
      </c>
      <c r="G212" s="345"/>
      <c r="H212" s="345"/>
      <c r="I212" s="346"/>
      <c r="J212" s="297" t="s">
        <v>1076</v>
      </c>
      <c r="K212" s="298"/>
      <c r="L212" s="298"/>
      <c r="M212" s="298"/>
      <c r="N212" s="298"/>
      <c r="O212" s="298"/>
      <c r="P212" s="298"/>
      <c r="Q212" s="298"/>
      <c r="R212" s="298"/>
      <c r="S212" s="298"/>
      <c r="T212" s="299"/>
    </row>
    <row r="213" spans="2:20" s="3" customFormat="1" ht="38.450000000000003" customHeight="1" x14ac:dyDescent="0.2">
      <c r="B213" s="344" t="s">
        <v>1077</v>
      </c>
      <c r="C213" s="346"/>
      <c r="D213" s="344"/>
      <c r="E213" s="346"/>
      <c r="F213" s="344" t="s">
        <v>1078</v>
      </c>
      <c r="G213" s="345"/>
      <c r="H213" s="345"/>
      <c r="I213" s="346"/>
      <c r="J213" s="297" t="s">
        <v>1079</v>
      </c>
      <c r="K213" s="298"/>
      <c r="L213" s="298"/>
      <c r="M213" s="298"/>
      <c r="N213" s="298"/>
      <c r="O213" s="298"/>
      <c r="P213" s="298"/>
      <c r="Q213" s="298"/>
      <c r="R213" s="298"/>
      <c r="S213" s="298"/>
      <c r="T213" s="299"/>
    </row>
    <row r="214" spans="2:20" s="3" customFormat="1" ht="54.6" customHeight="1" x14ac:dyDescent="0.2">
      <c r="B214" s="344" t="s">
        <v>922</v>
      </c>
      <c r="C214" s="346"/>
      <c r="D214" s="344"/>
      <c r="E214" s="346"/>
      <c r="F214" s="344" t="s">
        <v>951</v>
      </c>
      <c r="G214" s="345"/>
      <c r="H214" s="345"/>
      <c r="I214" s="346"/>
      <c r="J214" s="297" t="s">
        <v>1080</v>
      </c>
      <c r="K214" s="298"/>
      <c r="L214" s="298"/>
      <c r="M214" s="298"/>
      <c r="N214" s="298"/>
      <c r="O214" s="298"/>
      <c r="P214" s="298"/>
      <c r="Q214" s="298"/>
      <c r="R214" s="298"/>
      <c r="S214" s="298"/>
      <c r="T214" s="299"/>
    </row>
    <row r="215" spans="2:20" s="3" customFormat="1" ht="57" customHeight="1" x14ac:dyDescent="0.2">
      <c r="B215" s="344" t="s">
        <v>829</v>
      </c>
      <c r="C215" s="346"/>
      <c r="D215" s="344"/>
      <c r="E215" s="346"/>
      <c r="F215" s="344" t="s">
        <v>830</v>
      </c>
      <c r="G215" s="345"/>
      <c r="H215" s="345"/>
      <c r="I215" s="346"/>
      <c r="J215" s="297" t="s">
        <v>1081</v>
      </c>
      <c r="K215" s="298"/>
      <c r="L215" s="298"/>
      <c r="M215" s="298"/>
      <c r="N215" s="298"/>
      <c r="O215" s="298"/>
      <c r="P215" s="298"/>
      <c r="Q215" s="298"/>
      <c r="R215" s="298"/>
      <c r="S215" s="298"/>
      <c r="T215" s="299"/>
    </row>
    <row r="216" spans="2:20" s="3" customFormat="1" ht="15" x14ac:dyDescent="0.2">
      <c r="B216" s="261"/>
      <c r="C216" s="301"/>
      <c r="D216" s="301"/>
      <c r="E216" s="301"/>
      <c r="F216" s="301"/>
      <c r="G216" s="301"/>
      <c r="H216" s="301"/>
      <c r="I216" s="301"/>
      <c r="J216" s="301"/>
      <c r="K216" s="301"/>
      <c r="L216" s="301"/>
      <c r="M216" s="301"/>
      <c r="N216" s="301"/>
      <c r="O216" s="301"/>
      <c r="P216" s="301"/>
      <c r="Q216" s="301"/>
      <c r="R216" s="301"/>
      <c r="S216" s="301"/>
      <c r="T216" s="262"/>
    </row>
    <row r="217" spans="2:20" s="3" customFormat="1" ht="30.4" customHeight="1" x14ac:dyDescent="0.2">
      <c r="B217" s="634" t="s">
        <v>88</v>
      </c>
      <c r="C217" s="635"/>
      <c r="D217" s="635"/>
      <c r="E217" s="635"/>
      <c r="F217" s="635"/>
      <c r="G217" s="635"/>
      <c r="H217" s="635"/>
      <c r="I217" s="635"/>
      <c r="J217" s="635"/>
      <c r="K217" s="635"/>
      <c r="L217" s="635"/>
      <c r="M217" s="635"/>
      <c r="N217" s="635"/>
      <c r="O217" s="635"/>
      <c r="P217" s="635"/>
      <c r="Q217" s="635"/>
      <c r="R217" s="635"/>
      <c r="S217" s="635"/>
      <c r="T217" s="636"/>
    </row>
    <row r="218" spans="2:20" s="3" customFormat="1" ht="41.65" customHeight="1" x14ac:dyDescent="0.2">
      <c r="B218" s="342" t="s">
        <v>89</v>
      </c>
      <c r="C218" s="372" t="s">
        <v>671</v>
      </c>
      <c r="D218" s="373"/>
      <c r="E218" s="373"/>
      <c r="F218" s="373"/>
      <c r="G218" s="373"/>
      <c r="H218" s="373"/>
      <c r="I218" s="373"/>
      <c r="J218" s="373"/>
      <c r="K218" s="373"/>
      <c r="L218" s="373"/>
      <c r="M218" s="373"/>
      <c r="N218" s="373"/>
      <c r="O218" s="373"/>
      <c r="P218" s="373"/>
      <c r="Q218" s="373"/>
      <c r="R218" s="373"/>
      <c r="S218" s="373"/>
      <c r="T218" s="374"/>
    </row>
    <row r="219" spans="2:20" s="3" customFormat="1" ht="22.5" customHeight="1" x14ac:dyDescent="0.2">
      <c r="B219" s="343"/>
      <c r="C219" s="312" t="s">
        <v>121</v>
      </c>
      <c r="D219" s="313"/>
      <c r="E219" s="313"/>
      <c r="F219" s="313"/>
      <c r="G219" s="313"/>
      <c r="H219" s="313"/>
      <c r="I219" s="313"/>
      <c r="J219" s="313"/>
      <c r="K219" s="313"/>
      <c r="L219" s="314"/>
      <c r="M219" s="312"/>
      <c r="N219" s="313"/>
      <c r="O219" s="313"/>
      <c r="P219" s="313"/>
      <c r="Q219" s="313"/>
      <c r="R219" s="313"/>
      <c r="S219" s="313"/>
      <c r="T219" s="314"/>
    </row>
    <row r="220" spans="2:20" s="3" customFormat="1" ht="22.5" customHeight="1" x14ac:dyDescent="0.2">
      <c r="B220" s="343"/>
      <c r="C220" s="253" t="s">
        <v>76</v>
      </c>
      <c r="D220" s="253"/>
      <c r="E220" s="253"/>
      <c r="F220" s="253" t="s">
        <v>556</v>
      </c>
      <c r="G220" s="253"/>
      <c r="H220" s="253" t="s">
        <v>64</v>
      </c>
      <c r="I220" s="253"/>
      <c r="J220" s="253" t="s">
        <v>90</v>
      </c>
      <c r="K220" s="253"/>
      <c r="L220" s="253"/>
      <c r="M220" s="254"/>
      <c r="N220" s="255"/>
      <c r="O220" s="255"/>
      <c r="P220" s="255"/>
      <c r="Q220" s="255"/>
      <c r="R220" s="255"/>
      <c r="S220" s="255"/>
      <c r="T220" s="333"/>
    </row>
    <row r="221" spans="2:20" s="3" customFormat="1" ht="22.5" customHeight="1" x14ac:dyDescent="0.2">
      <c r="B221" s="343"/>
      <c r="C221" s="283" t="s">
        <v>78</v>
      </c>
      <c r="D221" s="283"/>
      <c r="E221" s="283"/>
      <c r="F221" s="308">
        <f>+H224/100</f>
        <v>0.37430000000000002</v>
      </c>
      <c r="G221" s="308"/>
      <c r="H221" s="308">
        <v>0.4632</v>
      </c>
      <c r="I221" s="308"/>
      <c r="J221" s="300">
        <f>F221-H221</f>
        <v>-8.8899999999999979E-2</v>
      </c>
      <c r="K221" s="300"/>
      <c r="L221" s="300"/>
      <c r="M221" s="334"/>
      <c r="N221" s="335"/>
      <c r="O221" s="335"/>
      <c r="P221" s="335"/>
      <c r="Q221" s="335"/>
      <c r="R221" s="335"/>
      <c r="S221" s="335"/>
      <c r="T221" s="336"/>
    </row>
    <row r="222" spans="2:20" s="3" customFormat="1" ht="22.5" customHeight="1" x14ac:dyDescent="0.2">
      <c r="B222" s="343"/>
      <c r="C222" s="120"/>
      <c r="D222" s="120"/>
      <c r="E222" s="120"/>
      <c r="F222" s="119"/>
      <c r="G222" s="119"/>
      <c r="H222" s="119"/>
      <c r="I222" s="119"/>
      <c r="J222" s="119"/>
      <c r="K222" s="119"/>
      <c r="L222" s="119"/>
      <c r="M222" s="334"/>
      <c r="N222" s="335"/>
      <c r="O222" s="335"/>
      <c r="P222" s="335"/>
      <c r="Q222" s="335"/>
      <c r="R222" s="335"/>
      <c r="S222" s="335"/>
      <c r="T222" s="336"/>
    </row>
    <row r="223" spans="2:20" s="3" customFormat="1" ht="27" customHeight="1" x14ac:dyDescent="0.2">
      <c r="B223" s="343"/>
      <c r="C223" s="253" t="s">
        <v>79</v>
      </c>
      <c r="D223" s="253"/>
      <c r="E223" s="261" t="s">
        <v>66</v>
      </c>
      <c r="F223" s="262"/>
      <c r="G223" s="122" t="s">
        <v>80</v>
      </c>
      <c r="H223" s="300" t="s">
        <v>81</v>
      </c>
      <c r="I223" s="300"/>
      <c r="J223" s="122" t="s">
        <v>82</v>
      </c>
      <c r="K223" s="300" t="s">
        <v>83</v>
      </c>
      <c r="L223" s="300"/>
      <c r="M223" s="334"/>
      <c r="N223" s="335"/>
      <c r="O223" s="335"/>
      <c r="P223" s="335"/>
      <c r="Q223" s="335"/>
      <c r="R223" s="335"/>
      <c r="S223" s="335"/>
      <c r="T223" s="336"/>
    </row>
    <row r="224" spans="2:20" s="3" customFormat="1" ht="30" customHeight="1" x14ac:dyDescent="0.2">
      <c r="B224" s="343"/>
      <c r="C224" s="309">
        <f>I149</f>
        <v>43044</v>
      </c>
      <c r="D224" s="309"/>
      <c r="E224" s="289">
        <f>J149</f>
        <v>44484</v>
      </c>
      <c r="F224" s="290"/>
      <c r="G224" s="20">
        <f>K149</f>
        <v>1440</v>
      </c>
      <c r="H224" s="315">
        <v>37.43</v>
      </c>
      <c r="I224" s="340"/>
      <c r="J224" s="340"/>
      <c r="K224" s="340"/>
      <c r="L224" s="316"/>
      <c r="M224" s="334"/>
      <c r="N224" s="335"/>
      <c r="O224" s="335"/>
      <c r="P224" s="335"/>
      <c r="Q224" s="335"/>
      <c r="R224" s="335"/>
      <c r="S224" s="335"/>
      <c r="T224" s="336"/>
    </row>
    <row r="225" spans="2:20" s="3" customFormat="1" ht="25.5" customHeight="1" x14ac:dyDescent="0.2">
      <c r="B225" s="343"/>
      <c r="C225" s="120"/>
      <c r="D225" s="121"/>
      <c r="E225" s="118"/>
      <c r="F225" s="20"/>
      <c r="G225" s="23"/>
      <c r="H225" s="23"/>
      <c r="I225" s="20"/>
      <c r="J225" s="22"/>
      <c r="K225" s="22"/>
      <c r="L225" s="119"/>
      <c r="M225" s="334"/>
      <c r="N225" s="335"/>
      <c r="O225" s="335"/>
      <c r="P225" s="335"/>
      <c r="Q225" s="335"/>
      <c r="R225" s="335"/>
      <c r="S225" s="335"/>
      <c r="T225" s="336"/>
    </row>
    <row r="226" spans="2:20" s="3" customFormat="1" ht="19.5" customHeight="1" x14ac:dyDescent="0.2">
      <c r="B226" s="343"/>
      <c r="C226" s="312" t="s">
        <v>84</v>
      </c>
      <c r="D226" s="313"/>
      <c r="E226" s="313"/>
      <c r="F226" s="313"/>
      <c r="G226" s="313"/>
      <c r="H226" s="313"/>
      <c r="I226" s="313"/>
      <c r="J226" s="313"/>
      <c r="K226" s="313"/>
      <c r="L226" s="314"/>
      <c r="M226" s="337"/>
      <c r="N226" s="338"/>
      <c r="O226" s="338"/>
      <c r="P226" s="338"/>
      <c r="Q226" s="338"/>
      <c r="R226" s="338"/>
      <c r="S226" s="338"/>
      <c r="T226" s="339"/>
    </row>
    <row r="227" spans="2:20" s="3" customFormat="1" ht="22.5" customHeight="1" x14ac:dyDescent="0.2">
      <c r="B227" s="343"/>
      <c r="C227" s="483" t="s">
        <v>85</v>
      </c>
      <c r="D227" s="484"/>
      <c r="E227" s="484"/>
      <c r="F227" s="485"/>
      <c r="G227" s="371" t="s">
        <v>46</v>
      </c>
      <c r="H227" s="371"/>
      <c r="I227" s="371"/>
      <c r="J227" s="371"/>
      <c r="K227" s="365" t="s">
        <v>86</v>
      </c>
      <c r="L227" s="365"/>
      <c r="M227" s="365"/>
      <c r="N227" s="365"/>
      <c r="O227" s="365"/>
      <c r="P227" s="365"/>
      <c r="Q227" s="365"/>
      <c r="R227" s="365"/>
      <c r="S227" s="365"/>
      <c r="T227" s="365"/>
    </row>
    <row r="228" spans="2:20" ht="35.25" customHeight="1" x14ac:dyDescent="0.2">
      <c r="B228" s="343"/>
      <c r="C228" s="371" t="s">
        <v>87</v>
      </c>
      <c r="D228" s="371"/>
      <c r="E228" s="483" t="s">
        <v>557</v>
      </c>
      <c r="F228" s="485"/>
      <c r="G228" s="371"/>
      <c r="H228" s="371"/>
      <c r="I228" s="371"/>
      <c r="J228" s="371"/>
      <c r="K228" s="365"/>
      <c r="L228" s="365"/>
      <c r="M228" s="365"/>
      <c r="N228" s="365"/>
      <c r="O228" s="365"/>
      <c r="P228" s="365"/>
      <c r="Q228" s="365"/>
      <c r="R228" s="365"/>
      <c r="S228" s="365"/>
      <c r="T228" s="365"/>
    </row>
    <row r="229" spans="2:20" s="3" customFormat="1" ht="57" customHeight="1" x14ac:dyDescent="0.2">
      <c r="B229" s="343"/>
      <c r="C229" s="366" t="s">
        <v>788</v>
      </c>
      <c r="D229" s="367"/>
      <c r="E229" s="281"/>
      <c r="F229" s="282"/>
      <c r="G229" s="348" t="s">
        <v>650</v>
      </c>
      <c r="H229" s="318"/>
      <c r="I229" s="318"/>
      <c r="J229" s="319"/>
      <c r="K229" s="297" t="s">
        <v>816</v>
      </c>
      <c r="L229" s="298"/>
      <c r="M229" s="298"/>
      <c r="N229" s="298"/>
      <c r="O229" s="298"/>
      <c r="P229" s="298"/>
      <c r="Q229" s="298"/>
      <c r="R229" s="298"/>
      <c r="S229" s="298"/>
      <c r="T229" s="299"/>
    </row>
    <row r="230" spans="2:20" s="3" customFormat="1" ht="37.15" customHeight="1" x14ac:dyDescent="0.2">
      <c r="B230" s="343"/>
      <c r="C230" s="366" t="s">
        <v>795</v>
      </c>
      <c r="D230" s="367"/>
      <c r="E230" s="281"/>
      <c r="F230" s="282"/>
      <c r="G230" s="348" t="s">
        <v>804</v>
      </c>
      <c r="H230" s="318"/>
      <c r="I230" s="318"/>
      <c r="J230" s="319"/>
      <c r="K230" s="297" t="s">
        <v>1082</v>
      </c>
      <c r="L230" s="298"/>
      <c r="M230" s="298"/>
      <c r="N230" s="298"/>
      <c r="O230" s="298"/>
      <c r="P230" s="298"/>
      <c r="Q230" s="298"/>
      <c r="R230" s="298"/>
      <c r="S230" s="298"/>
      <c r="T230" s="299"/>
    </row>
    <row r="231" spans="2:20" s="3" customFormat="1" ht="54" customHeight="1" x14ac:dyDescent="0.2">
      <c r="B231" s="343"/>
      <c r="C231" s="366" t="s">
        <v>699</v>
      </c>
      <c r="D231" s="367"/>
      <c r="E231" s="281"/>
      <c r="F231" s="282"/>
      <c r="G231" s="348" t="s">
        <v>908</v>
      </c>
      <c r="H231" s="318"/>
      <c r="I231" s="318"/>
      <c r="J231" s="319"/>
      <c r="K231" s="297" t="s">
        <v>1083</v>
      </c>
      <c r="L231" s="298"/>
      <c r="M231" s="298"/>
      <c r="N231" s="298"/>
      <c r="O231" s="298"/>
      <c r="P231" s="298"/>
      <c r="Q231" s="298"/>
      <c r="R231" s="298"/>
      <c r="S231" s="298"/>
      <c r="T231" s="299"/>
    </row>
    <row r="232" spans="2:20" s="3" customFormat="1" ht="66.599999999999994" customHeight="1" x14ac:dyDescent="0.2">
      <c r="B232" s="343"/>
      <c r="C232" s="366" t="s">
        <v>817</v>
      </c>
      <c r="D232" s="367"/>
      <c r="E232" s="281"/>
      <c r="F232" s="282"/>
      <c r="G232" s="348" t="s">
        <v>909</v>
      </c>
      <c r="H232" s="318"/>
      <c r="I232" s="318"/>
      <c r="J232" s="319"/>
      <c r="K232" s="297" t="s">
        <v>1001</v>
      </c>
      <c r="L232" s="298"/>
      <c r="M232" s="298"/>
      <c r="N232" s="298"/>
      <c r="O232" s="298"/>
      <c r="P232" s="298"/>
      <c r="Q232" s="298"/>
      <c r="R232" s="298"/>
      <c r="S232" s="298"/>
      <c r="T232" s="299"/>
    </row>
    <row r="233" spans="2:20" s="3" customFormat="1" ht="35.450000000000003" customHeight="1" x14ac:dyDescent="0.2">
      <c r="B233" s="343"/>
      <c r="C233" s="366" t="s">
        <v>676</v>
      </c>
      <c r="D233" s="366"/>
      <c r="E233" s="281"/>
      <c r="F233" s="282"/>
      <c r="G233" s="348" t="s">
        <v>649</v>
      </c>
      <c r="H233" s="348"/>
      <c r="I233" s="348"/>
      <c r="J233" s="348"/>
      <c r="K233" s="347" t="s">
        <v>1084</v>
      </c>
      <c r="L233" s="368"/>
      <c r="M233" s="368"/>
      <c r="N233" s="368"/>
      <c r="O233" s="368"/>
      <c r="P233" s="368"/>
      <c r="Q233" s="368"/>
      <c r="R233" s="368"/>
      <c r="S233" s="368"/>
      <c r="T233" s="368"/>
    </row>
    <row r="234" spans="2:20" s="3" customFormat="1" ht="40.9" customHeight="1" x14ac:dyDescent="0.2">
      <c r="B234" s="343"/>
      <c r="C234" s="366" t="s">
        <v>894</v>
      </c>
      <c r="D234" s="366"/>
      <c r="E234" s="281"/>
      <c r="F234" s="282"/>
      <c r="G234" s="348" t="s">
        <v>895</v>
      </c>
      <c r="H234" s="348"/>
      <c r="I234" s="348"/>
      <c r="J234" s="348"/>
      <c r="K234" s="347" t="s">
        <v>910</v>
      </c>
      <c r="L234" s="368"/>
      <c r="M234" s="368"/>
      <c r="N234" s="368"/>
      <c r="O234" s="368"/>
      <c r="P234" s="368"/>
      <c r="Q234" s="368"/>
      <c r="R234" s="368"/>
      <c r="S234" s="368"/>
      <c r="T234" s="368"/>
    </row>
    <row r="235" spans="2:20" s="3" customFormat="1" ht="54.6" customHeight="1" x14ac:dyDescent="0.2">
      <c r="B235" s="343"/>
      <c r="C235" s="281" t="s">
        <v>677</v>
      </c>
      <c r="D235" s="282"/>
      <c r="E235" s="281"/>
      <c r="F235" s="282"/>
      <c r="G235" s="348" t="s">
        <v>650</v>
      </c>
      <c r="H235" s="348"/>
      <c r="I235" s="348"/>
      <c r="J235" s="348"/>
      <c r="K235" s="347" t="s">
        <v>1085</v>
      </c>
      <c r="L235" s="347"/>
      <c r="M235" s="347"/>
      <c r="N235" s="347"/>
      <c r="O235" s="347"/>
      <c r="P235" s="347"/>
      <c r="Q235" s="347"/>
      <c r="R235" s="347"/>
      <c r="S235" s="347"/>
      <c r="T235" s="347"/>
    </row>
    <row r="236" spans="2:20" s="3" customFormat="1" ht="30.6" customHeight="1" x14ac:dyDescent="0.2">
      <c r="B236" s="343"/>
      <c r="C236" s="281" t="s">
        <v>696</v>
      </c>
      <c r="D236" s="282"/>
      <c r="E236" s="281"/>
      <c r="F236" s="282"/>
      <c r="G236" s="348" t="s">
        <v>697</v>
      </c>
      <c r="H236" s="348"/>
      <c r="I236" s="348"/>
      <c r="J236" s="348"/>
      <c r="K236" s="297" t="s">
        <v>796</v>
      </c>
      <c r="L236" s="298"/>
      <c r="M236" s="298"/>
      <c r="N236" s="298"/>
      <c r="O236" s="298"/>
      <c r="P236" s="298"/>
      <c r="Q236" s="298"/>
      <c r="R236" s="298"/>
      <c r="S236" s="298"/>
      <c r="T236" s="299"/>
    </row>
    <row r="237" spans="2:20" s="3" customFormat="1" ht="76.900000000000006" customHeight="1" x14ac:dyDescent="0.2">
      <c r="B237" s="343"/>
      <c r="C237" s="281" t="s">
        <v>728</v>
      </c>
      <c r="D237" s="282"/>
      <c r="E237" s="281"/>
      <c r="F237" s="282"/>
      <c r="G237" s="348" t="s">
        <v>740</v>
      </c>
      <c r="H237" s="348"/>
      <c r="I237" s="348"/>
      <c r="J237" s="348"/>
      <c r="K237" s="297" t="s">
        <v>1086</v>
      </c>
      <c r="L237" s="298"/>
      <c r="M237" s="298"/>
      <c r="N237" s="298"/>
      <c r="O237" s="298"/>
      <c r="P237" s="298"/>
      <c r="Q237" s="298"/>
      <c r="R237" s="298"/>
      <c r="S237" s="298"/>
      <c r="T237" s="299"/>
    </row>
    <row r="238" spans="2:20" s="3" customFormat="1" ht="39.6" customHeight="1" x14ac:dyDescent="0.2">
      <c r="B238" s="343"/>
      <c r="C238" s="281" t="s">
        <v>678</v>
      </c>
      <c r="D238" s="282"/>
      <c r="E238" s="281"/>
      <c r="F238" s="282"/>
      <c r="G238" s="348" t="s">
        <v>679</v>
      </c>
      <c r="H238" s="348"/>
      <c r="I238" s="348"/>
      <c r="J238" s="348"/>
      <c r="K238" s="347" t="s">
        <v>1087</v>
      </c>
      <c r="L238" s="347"/>
      <c r="M238" s="347"/>
      <c r="N238" s="347"/>
      <c r="O238" s="347"/>
      <c r="P238" s="347"/>
      <c r="Q238" s="347"/>
      <c r="R238" s="347"/>
      <c r="S238" s="347"/>
      <c r="T238" s="347"/>
    </row>
    <row r="239" spans="2:20" s="3" customFormat="1" ht="75" customHeight="1" x14ac:dyDescent="0.2">
      <c r="B239" s="343"/>
      <c r="C239" s="281" t="s">
        <v>680</v>
      </c>
      <c r="D239" s="282"/>
      <c r="E239" s="281"/>
      <c r="F239" s="282"/>
      <c r="G239" s="348" t="s">
        <v>651</v>
      </c>
      <c r="H239" s="348"/>
      <c r="I239" s="348"/>
      <c r="J239" s="348"/>
      <c r="K239" s="347" t="s">
        <v>1088</v>
      </c>
      <c r="L239" s="347"/>
      <c r="M239" s="347"/>
      <c r="N239" s="347"/>
      <c r="O239" s="347"/>
      <c r="P239" s="347"/>
      <c r="Q239" s="347"/>
      <c r="R239" s="347"/>
      <c r="S239" s="347"/>
      <c r="T239" s="347"/>
    </row>
    <row r="240" spans="2:20" s="3" customFormat="1" ht="60" customHeight="1" x14ac:dyDescent="0.2">
      <c r="B240" s="343"/>
      <c r="C240" s="281" t="s">
        <v>681</v>
      </c>
      <c r="D240" s="282"/>
      <c r="E240" s="281"/>
      <c r="F240" s="282"/>
      <c r="G240" s="348" t="s">
        <v>652</v>
      </c>
      <c r="H240" s="348"/>
      <c r="I240" s="348"/>
      <c r="J240" s="348"/>
      <c r="K240" s="347" t="s">
        <v>952</v>
      </c>
      <c r="L240" s="347"/>
      <c r="M240" s="347"/>
      <c r="N240" s="347"/>
      <c r="O240" s="347"/>
      <c r="P240" s="347"/>
      <c r="Q240" s="347"/>
      <c r="R240" s="347"/>
      <c r="S240" s="347"/>
      <c r="T240" s="347"/>
    </row>
    <row r="241" spans="2:20" s="3" customFormat="1" ht="66.599999999999994" customHeight="1" x14ac:dyDescent="0.2">
      <c r="B241" s="343"/>
      <c r="C241" s="281" t="s">
        <v>682</v>
      </c>
      <c r="D241" s="282"/>
      <c r="E241" s="281" t="s">
        <v>731</v>
      </c>
      <c r="F241" s="282"/>
      <c r="G241" s="348" t="s">
        <v>653</v>
      </c>
      <c r="H241" s="348"/>
      <c r="I241" s="348"/>
      <c r="J241" s="348"/>
      <c r="K241" s="347" t="s">
        <v>1089</v>
      </c>
      <c r="L241" s="347"/>
      <c r="M241" s="347"/>
      <c r="N241" s="347"/>
      <c r="O241" s="347"/>
      <c r="P241" s="347"/>
      <c r="Q241" s="347"/>
      <c r="R241" s="347"/>
      <c r="S241" s="347"/>
      <c r="T241" s="347"/>
    </row>
    <row r="242" spans="2:20" s="3" customFormat="1" ht="67.150000000000006" customHeight="1" x14ac:dyDescent="0.2">
      <c r="B242" s="343"/>
      <c r="C242" s="281" t="s">
        <v>818</v>
      </c>
      <c r="D242" s="282"/>
      <c r="E242" s="281" t="s">
        <v>819</v>
      </c>
      <c r="F242" s="282"/>
      <c r="G242" s="348" t="s">
        <v>691</v>
      </c>
      <c r="H242" s="348"/>
      <c r="I242" s="348"/>
      <c r="J242" s="348"/>
      <c r="K242" s="347" t="s">
        <v>1002</v>
      </c>
      <c r="L242" s="347"/>
      <c r="M242" s="347"/>
      <c r="N242" s="347"/>
      <c r="O242" s="347"/>
      <c r="P242" s="347"/>
      <c r="Q242" s="347"/>
      <c r="R242" s="347"/>
      <c r="S242" s="347"/>
      <c r="T242" s="347"/>
    </row>
    <row r="243" spans="2:20" s="3" customFormat="1" ht="63" customHeight="1" x14ac:dyDescent="0.2">
      <c r="B243" s="343"/>
      <c r="C243" s="281" t="s">
        <v>889</v>
      </c>
      <c r="D243" s="282"/>
      <c r="E243" s="281"/>
      <c r="F243" s="282"/>
      <c r="G243" s="317" t="s">
        <v>797</v>
      </c>
      <c r="H243" s="318"/>
      <c r="I243" s="318"/>
      <c r="J243" s="319"/>
      <c r="K243" s="297" t="s">
        <v>1090</v>
      </c>
      <c r="L243" s="298"/>
      <c r="M243" s="298"/>
      <c r="N243" s="298"/>
      <c r="O243" s="298"/>
      <c r="P243" s="298"/>
      <c r="Q243" s="298"/>
      <c r="R243" s="298"/>
      <c r="S243" s="298"/>
      <c r="T243" s="299"/>
    </row>
    <row r="244" spans="2:20" s="25" customFormat="1" ht="41.45" customHeight="1" x14ac:dyDescent="0.2">
      <c r="B244" s="343"/>
      <c r="C244" s="281" t="s">
        <v>700</v>
      </c>
      <c r="D244" s="282"/>
      <c r="E244" s="281"/>
      <c r="F244" s="282"/>
      <c r="G244" s="317" t="s">
        <v>878</v>
      </c>
      <c r="H244" s="318"/>
      <c r="I244" s="318"/>
      <c r="J244" s="319"/>
      <c r="K244" s="297" t="s">
        <v>1091</v>
      </c>
      <c r="L244" s="298"/>
      <c r="M244" s="298"/>
      <c r="N244" s="298"/>
      <c r="O244" s="298"/>
      <c r="P244" s="298"/>
      <c r="Q244" s="298"/>
      <c r="R244" s="298"/>
      <c r="S244" s="298"/>
      <c r="T244" s="299"/>
    </row>
    <row r="245" spans="2:20" s="25" customFormat="1" ht="68.45" customHeight="1" x14ac:dyDescent="0.2">
      <c r="B245" s="343"/>
      <c r="C245" s="281" t="s">
        <v>859</v>
      </c>
      <c r="D245" s="282"/>
      <c r="E245" s="281" t="s">
        <v>654</v>
      </c>
      <c r="F245" s="282"/>
      <c r="G245" s="348" t="s">
        <v>655</v>
      </c>
      <c r="H245" s="348"/>
      <c r="I245" s="348"/>
      <c r="J245" s="348"/>
      <c r="K245" s="347" t="s">
        <v>1092</v>
      </c>
      <c r="L245" s="347"/>
      <c r="M245" s="347"/>
      <c r="N245" s="347"/>
      <c r="O245" s="347"/>
      <c r="P245" s="347"/>
      <c r="Q245" s="347"/>
      <c r="R245" s="347"/>
      <c r="S245" s="347"/>
      <c r="T245" s="347"/>
    </row>
    <row r="246" spans="2:20" s="25" customFormat="1" ht="51.6" customHeight="1" x14ac:dyDescent="0.2">
      <c r="B246" s="343"/>
      <c r="C246" s="281" t="s">
        <v>860</v>
      </c>
      <c r="D246" s="282"/>
      <c r="E246" s="281" t="s">
        <v>775</v>
      </c>
      <c r="F246" s="282"/>
      <c r="G246" s="348" t="s">
        <v>900</v>
      </c>
      <c r="H246" s="348"/>
      <c r="I246" s="348"/>
      <c r="J246" s="348"/>
      <c r="K246" s="347" t="s">
        <v>1093</v>
      </c>
      <c r="L246" s="347"/>
      <c r="M246" s="347"/>
      <c r="N246" s="347"/>
      <c r="O246" s="347"/>
      <c r="P246" s="347"/>
      <c r="Q246" s="347"/>
      <c r="R246" s="347"/>
      <c r="S246" s="347"/>
      <c r="T246" s="347"/>
    </row>
    <row r="247" spans="2:20" s="25" customFormat="1" ht="40.9" customHeight="1" x14ac:dyDescent="0.2">
      <c r="B247" s="343"/>
      <c r="C247" s="281" t="s">
        <v>861</v>
      </c>
      <c r="D247" s="282"/>
      <c r="E247" s="281"/>
      <c r="F247" s="282"/>
      <c r="G247" s="348" t="s">
        <v>653</v>
      </c>
      <c r="H247" s="348"/>
      <c r="I247" s="348"/>
      <c r="J247" s="348"/>
      <c r="K247" s="347" t="s">
        <v>1094</v>
      </c>
      <c r="L247" s="347"/>
      <c r="M247" s="347"/>
      <c r="N247" s="347"/>
      <c r="O247" s="347"/>
      <c r="P247" s="347"/>
      <c r="Q247" s="347"/>
      <c r="R247" s="347"/>
      <c r="S247" s="347"/>
      <c r="T247" s="347"/>
    </row>
    <row r="248" spans="2:20" s="25" customFormat="1" ht="58.15" customHeight="1" x14ac:dyDescent="0.2">
      <c r="B248" s="343"/>
      <c r="C248" s="281" t="s">
        <v>789</v>
      </c>
      <c r="D248" s="282"/>
      <c r="E248" s="281" t="s">
        <v>921</v>
      </c>
      <c r="F248" s="282"/>
      <c r="G248" s="348" t="s">
        <v>790</v>
      </c>
      <c r="H248" s="348"/>
      <c r="I248" s="348"/>
      <c r="J248" s="348"/>
      <c r="K248" s="297" t="s">
        <v>1003</v>
      </c>
      <c r="L248" s="298"/>
      <c r="M248" s="298"/>
      <c r="N248" s="298"/>
      <c r="O248" s="298"/>
      <c r="P248" s="298"/>
      <c r="Q248" s="298"/>
      <c r="R248" s="298"/>
      <c r="S248" s="298"/>
      <c r="T248" s="299"/>
    </row>
    <row r="249" spans="2:20" s="25" customFormat="1" ht="77.45" customHeight="1" x14ac:dyDescent="0.2">
      <c r="B249" s="343"/>
      <c r="C249" s="281" t="s">
        <v>862</v>
      </c>
      <c r="D249" s="282"/>
      <c r="E249" s="281"/>
      <c r="F249" s="282"/>
      <c r="G249" s="348" t="s">
        <v>656</v>
      </c>
      <c r="H249" s="348"/>
      <c r="I249" s="348"/>
      <c r="J249" s="348"/>
      <c r="K249" s="347" t="s">
        <v>1004</v>
      </c>
      <c r="L249" s="347"/>
      <c r="M249" s="347"/>
      <c r="N249" s="347"/>
      <c r="O249" s="347"/>
      <c r="P249" s="347"/>
      <c r="Q249" s="347"/>
      <c r="R249" s="347"/>
      <c r="S249" s="347"/>
      <c r="T249" s="347"/>
    </row>
    <row r="250" spans="2:20" s="25" customFormat="1" ht="82.15" customHeight="1" x14ac:dyDescent="0.2">
      <c r="B250" s="343"/>
      <c r="C250" s="281" t="s">
        <v>863</v>
      </c>
      <c r="D250" s="282"/>
      <c r="E250" s="281" t="s">
        <v>864</v>
      </c>
      <c r="F250" s="282"/>
      <c r="G250" s="344" t="s">
        <v>653</v>
      </c>
      <c r="H250" s="345"/>
      <c r="I250" s="345"/>
      <c r="J250" s="346"/>
      <c r="K250" s="297" t="s">
        <v>1095</v>
      </c>
      <c r="L250" s="298"/>
      <c r="M250" s="298"/>
      <c r="N250" s="298"/>
      <c r="O250" s="298"/>
      <c r="P250" s="298"/>
      <c r="Q250" s="298"/>
      <c r="R250" s="298"/>
      <c r="S250" s="298"/>
      <c r="T250" s="299"/>
    </row>
    <row r="251" spans="2:20" s="25" customFormat="1" ht="44.45" customHeight="1" x14ac:dyDescent="0.2">
      <c r="B251" s="343"/>
      <c r="C251" s="281" t="s">
        <v>865</v>
      </c>
      <c r="D251" s="282"/>
      <c r="E251" s="281" t="s">
        <v>701</v>
      </c>
      <c r="F251" s="282"/>
      <c r="G251" s="344" t="s">
        <v>653</v>
      </c>
      <c r="H251" s="345"/>
      <c r="I251" s="345"/>
      <c r="J251" s="346"/>
      <c r="K251" s="297" t="s">
        <v>1005</v>
      </c>
      <c r="L251" s="298"/>
      <c r="M251" s="298"/>
      <c r="N251" s="298"/>
      <c r="O251" s="298"/>
      <c r="P251" s="298"/>
      <c r="Q251" s="298"/>
      <c r="R251" s="298"/>
      <c r="S251" s="298"/>
      <c r="T251" s="299"/>
    </row>
    <row r="252" spans="2:20" s="25" customFormat="1" ht="57" customHeight="1" x14ac:dyDescent="0.2">
      <c r="B252" s="343"/>
      <c r="C252" s="281" t="s">
        <v>866</v>
      </c>
      <c r="D252" s="282"/>
      <c r="E252" s="281" t="s">
        <v>867</v>
      </c>
      <c r="F252" s="282"/>
      <c r="G252" s="344" t="s">
        <v>653</v>
      </c>
      <c r="H252" s="345"/>
      <c r="I252" s="345"/>
      <c r="J252" s="346"/>
      <c r="K252" s="297" t="s">
        <v>1006</v>
      </c>
      <c r="L252" s="298"/>
      <c r="M252" s="298"/>
      <c r="N252" s="298"/>
      <c r="O252" s="298"/>
      <c r="P252" s="298"/>
      <c r="Q252" s="298"/>
      <c r="R252" s="298"/>
      <c r="S252" s="298"/>
      <c r="T252" s="299"/>
    </row>
    <row r="253" spans="2:20" s="25" customFormat="1" ht="30.6" customHeight="1" x14ac:dyDescent="0.2">
      <c r="B253" s="343"/>
      <c r="C253" s="281" t="s">
        <v>868</v>
      </c>
      <c r="D253" s="282"/>
      <c r="E253" s="281"/>
      <c r="F253" s="282"/>
      <c r="G253" s="344" t="s">
        <v>729</v>
      </c>
      <c r="H253" s="345"/>
      <c r="I253" s="345"/>
      <c r="J253" s="346"/>
      <c r="K253" s="291" t="s">
        <v>901</v>
      </c>
      <c r="L253" s="292"/>
      <c r="M253" s="292"/>
      <c r="N253" s="292"/>
      <c r="O253" s="292"/>
      <c r="P253" s="292"/>
      <c r="Q253" s="292"/>
      <c r="R253" s="292"/>
      <c r="S253" s="292"/>
      <c r="T253" s="293"/>
    </row>
    <row r="254" spans="2:20" s="25" customFormat="1" ht="40.9" customHeight="1" x14ac:dyDescent="0.2">
      <c r="B254" s="343"/>
      <c r="C254" s="281" t="s">
        <v>869</v>
      </c>
      <c r="D254" s="282"/>
      <c r="E254" s="281"/>
      <c r="F254" s="282"/>
      <c r="G254" s="344" t="s">
        <v>653</v>
      </c>
      <c r="H254" s="345"/>
      <c r="I254" s="345"/>
      <c r="J254" s="346"/>
      <c r="K254" s="291" t="s">
        <v>1096</v>
      </c>
      <c r="L254" s="292"/>
      <c r="M254" s="292"/>
      <c r="N254" s="292"/>
      <c r="O254" s="292"/>
      <c r="P254" s="292"/>
      <c r="Q254" s="292"/>
      <c r="R254" s="292"/>
      <c r="S254" s="292"/>
      <c r="T254" s="293"/>
    </row>
    <row r="255" spans="2:20" s="25" customFormat="1" ht="70.900000000000006" customHeight="1" x14ac:dyDescent="0.2">
      <c r="B255" s="343"/>
      <c r="C255" s="281" t="s">
        <v>853</v>
      </c>
      <c r="D255" s="282"/>
      <c r="E255" s="281"/>
      <c r="F255" s="282"/>
      <c r="G255" s="344" t="s">
        <v>650</v>
      </c>
      <c r="H255" s="345"/>
      <c r="I255" s="345"/>
      <c r="J255" s="346"/>
      <c r="K255" s="291" t="s">
        <v>1097</v>
      </c>
      <c r="L255" s="292"/>
      <c r="M255" s="292"/>
      <c r="N255" s="292"/>
      <c r="O255" s="292"/>
      <c r="P255" s="292"/>
      <c r="Q255" s="292"/>
      <c r="R255" s="292"/>
      <c r="S255" s="292"/>
      <c r="T255" s="293"/>
    </row>
    <row r="256" spans="2:20" s="25" customFormat="1" ht="30" customHeight="1" x14ac:dyDescent="0.2">
      <c r="B256" s="343"/>
      <c r="C256" s="281" t="s">
        <v>870</v>
      </c>
      <c r="D256" s="282"/>
      <c r="E256" s="281"/>
      <c r="F256" s="282"/>
      <c r="G256" s="344" t="s">
        <v>730</v>
      </c>
      <c r="H256" s="345"/>
      <c r="I256" s="345"/>
      <c r="J256" s="346"/>
      <c r="K256" s="291" t="s">
        <v>902</v>
      </c>
      <c r="L256" s="292"/>
      <c r="M256" s="292"/>
      <c r="N256" s="292"/>
      <c r="O256" s="292"/>
      <c r="P256" s="292"/>
      <c r="Q256" s="292"/>
      <c r="R256" s="292"/>
      <c r="S256" s="292"/>
      <c r="T256" s="293"/>
    </row>
    <row r="257" spans="2:22" s="25" customFormat="1" ht="32.450000000000003" customHeight="1" x14ac:dyDescent="0.2">
      <c r="B257" s="343"/>
      <c r="C257" s="281" t="s">
        <v>871</v>
      </c>
      <c r="D257" s="282"/>
      <c r="E257" s="182"/>
      <c r="F257" s="183"/>
      <c r="G257" s="317" t="s">
        <v>698</v>
      </c>
      <c r="H257" s="318"/>
      <c r="I257" s="318"/>
      <c r="J257" s="319"/>
      <c r="K257" s="297" t="s">
        <v>1098</v>
      </c>
      <c r="L257" s="298"/>
      <c r="M257" s="298"/>
      <c r="N257" s="298"/>
      <c r="O257" s="298"/>
      <c r="P257" s="298"/>
      <c r="Q257" s="298"/>
      <c r="R257" s="298"/>
      <c r="S257" s="298"/>
      <c r="T257" s="299"/>
    </row>
    <row r="258" spans="2:22" s="25" customFormat="1" ht="31.15" customHeight="1" x14ac:dyDescent="0.2">
      <c r="B258" s="343"/>
      <c r="C258" s="281" t="s">
        <v>872</v>
      </c>
      <c r="D258" s="282"/>
      <c r="E258" s="281"/>
      <c r="F258" s="282"/>
      <c r="G258" s="348" t="s">
        <v>653</v>
      </c>
      <c r="H258" s="348"/>
      <c r="I258" s="348"/>
      <c r="J258" s="348"/>
      <c r="K258" s="347" t="s">
        <v>903</v>
      </c>
      <c r="L258" s="347"/>
      <c r="M258" s="347"/>
      <c r="N258" s="347"/>
      <c r="O258" s="347"/>
      <c r="P258" s="347"/>
      <c r="Q258" s="347"/>
      <c r="R258" s="347"/>
      <c r="S258" s="347"/>
      <c r="T258" s="347"/>
    </row>
    <row r="259" spans="2:22" s="25" customFormat="1" ht="35.450000000000003" customHeight="1" x14ac:dyDescent="0.2">
      <c r="B259" s="375"/>
      <c r="C259" s="281" t="s">
        <v>820</v>
      </c>
      <c r="D259" s="282"/>
      <c r="E259" s="281"/>
      <c r="F259" s="282"/>
      <c r="G259" s="348" t="s">
        <v>879</v>
      </c>
      <c r="H259" s="348"/>
      <c r="I259" s="348"/>
      <c r="J259" s="348"/>
      <c r="K259" s="347" t="s">
        <v>1099</v>
      </c>
      <c r="L259" s="347"/>
      <c r="M259" s="347"/>
      <c r="N259" s="347"/>
      <c r="O259" s="347"/>
      <c r="P259" s="347"/>
      <c r="Q259" s="347"/>
      <c r="R259" s="347"/>
      <c r="S259" s="347"/>
      <c r="T259" s="347"/>
    </row>
    <row r="260" spans="2:22" s="25" customFormat="1" x14ac:dyDescent="0.2">
      <c r="B260" s="359"/>
      <c r="C260" s="360"/>
      <c r="D260" s="360"/>
      <c r="E260" s="360"/>
      <c r="F260" s="360"/>
      <c r="G260" s="360"/>
      <c r="H260" s="360"/>
      <c r="I260" s="360"/>
      <c r="J260" s="360"/>
      <c r="K260" s="360"/>
      <c r="L260" s="360"/>
      <c r="M260" s="360"/>
      <c r="N260" s="360"/>
      <c r="O260" s="360"/>
      <c r="P260" s="360"/>
      <c r="Q260" s="360"/>
      <c r="R260" s="360"/>
      <c r="S260" s="360"/>
      <c r="T260" s="361"/>
    </row>
    <row r="261" spans="2:22" s="25" customFormat="1" ht="30.4" customHeight="1" x14ac:dyDescent="0.2">
      <c r="B261" s="342" t="s">
        <v>91</v>
      </c>
      <c r="C261" s="362" t="s">
        <v>663</v>
      </c>
      <c r="D261" s="363"/>
      <c r="E261" s="363"/>
      <c r="F261" s="363"/>
      <c r="G261" s="363"/>
      <c r="H261" s="363"/>
      <c r="I261" s="363"/>
      <c r="J261" s="363"/>
      <c r="K261" s="363"/>
      <c r="L261" s="363"/>
      <c r="M261" s="363"/>
      <c r="N261" s="363"/>
      <c r="O261" s="363"/>
      <c r="P261" s="363"/>
      <c r="Q261" s="363"/>
      <c r="R261" s="363"/>
      <c r="S261" s="363"/>
      <c r="T261" s="364"/>
    </row>
    <row r="262" spans="2:22" s="3" customFormat="1" ht="14.1" customHeight="1" x14ac:dyDescent="0.2">
      <c r="B262" s="343"/>
      <c r="C262" s="312" t="s">
        <v>121</v>
      </c>
      <c r="D262" s="313"/>
      <c r="E262" s="313"/>
      <c r="F262" s="313"/>
      <c r="G262" s="313"/>
      <c r="H262" s="313"/>
      <c r="I262" s="313"/>
      <c r="J262" s="313"/>
      <c r="K262" s="313"/>
      <c r="L262" s="314"/>
      <c r="M262" s="350"/>
      <c r="N262" s="351"/>
      <c r="O262" s="351"/>
      <c r="P262" s="351"/>
      <c r="Q262" s="351"/>
      <c r="R262" s="351"/>
      <c r="S262" s="351"/>
      <c r="T262" s="352"/>
    </row>
    <row r="263" spans="2:22" s="3" customFormat="1" ht="15" customHeight="1" x14ac:dyDescent="0.2">
      <c r="B263" s="343"/>
      <c r="C263" s="253" t="s">
        <v>76</v>
      </c>
      <c r="D263" s="253"/>
      <c r="E263" s="253"/>
      <c r="F263" s="253" t="s">
        <v>556</v>
      </c>
      <c r="G263" s="253"/>
      <c r="H263" s="253" t="s">
        <v>64</v>
      </c>
      <c r="I263" s="253"/>
      <c r="J263" s="253" t="s">
        <v>77</v>
      </c>
      <c r="K263" s="253"/>
      <c r="L263" s="253"/>
      <c r="M263" s="353"/>
      <c r="N263" s="354"/>
      <c r="O263" s="354"/>
      <c r="P263" s="354"/>
      <c r="Q263" s="354"/>
      <c r="R263" s="354"/>
      <c r="S263" s="354"/>
      <c r="T263" s="355"/>
    </row>
    <row r="264" spans="2:22" s="3" customFormat="1" ht="21.75" customHeight="1" x14ac:dyDescent="0.2">
      <c r="B264" s="343"/>
      <c r="C264" s="330" t="s">
        <v>78</v>
      </c>
      <c r="D264" s="331"/>
      <c r="E264" s="332"/>
      <c r="F264" s="285">
        <v>1</v>
      </c>
      <c r="G264" s="287"/>
      <c r="H264" s="285">
        <v>1</v>
      </c>
      <c r="I264" s="287"/>
      <c r="J264" s="285">
        <f>F264-H264</f>
        <v>0</v>
      </c>
      <c r="K264" s="286"/>
      <c r="L264" s="287"/>
      <c r="M264" s="353"/>
      <c r="N264" s="354"/>
      <c r="O264" s="354"/>
      <c r="P264" s="354"/>
      <c r="Q264" s="354"/>
      <c r="R264" s="354"/>
      <c r="S264" s="354"/>
      <c r="T264" s="355"/>
      <c r="V264" s="134"/>
    </row>
    <row r="265" spans="2:22" s="3" customFormat="1" ht="22.5" customHeight="1" x14ac:dyDescent="0.2">
      <c r="B265" s="343"/>
      <c r="C265" s="120"/>
      <c r="D265" s="120"/>
      <c r="E265" s="120"/>
      <c r="F265" s="119"/>
      <c r="G265" s="119"/>
      <c r="H265" s="119"/>
      <c r="I265" s="119"/>
      <c r="J265" s="119"/>
      <c r="K265" s="119"/>
      <c r="L265" s="119"/>
      <c r="M265" s="353"/>
      <c r="N265" s="354"/>
      <c r="O265" s="354"/>
      <c r="P265" s="354"/>
      <c r="Q265" s="354"/>
      <c r="R265" s="354"/>
      <c r="S265" s="354"/>
      <c r="T265" s="355"/>
    </row>
    <row r="266" spans="2:22" s="3" customFormat="1" ht="37.9" customHeight="1" x14ac:dyDescent="0.2">
      <c r="B266" s="343"/>
      <c r="C266" s="261" t="s">
        <v>79</v>
      </c>
      <c r="D266" s="262"/>
      <c r="E266" s="261" t="s">
        <v>66</v>
      </c>
      <c r="F266" s="262"/>
      <c r="G266" s="122" t="s">
        <v>80</v>
      </c>
      <c r="H266" s="285" t="s">
        <v>81</v>
      </c>
      <c r="I266" s="287"/>
      <c r="J266" s="122" t="s">
        <v>82</v>
      </c>
      <c r="K266" s="285" t="s">
        <v>83</v>
      </c>
      <c r="L266" s="287"/>
      <c r="M266" s="353"/>
      <c r="N266" s="354"/>
      <c r="O266" s="354"/>
      <c r="P266" s="354"/>
      <c r="Q266" s="354"/>
      <c r="R266" s="354"/>
      <c r="S266" s="354"/>
      <c r="T266" s="355"/>
    </row>
    <row r="267" spans="2:22" s="3" customFormat="1" ht="22.5" customHeight="1" x14ac:dyDescent="0.2">
      <c r="B267" s="343"/>
      <c r="C267" s="289">
        <v>42689</v>
      </c>
      <c r="D267" s="290"/>
      <c r="E267" s="289">
        <v>42840</v>
      </c>
      <c r="F267" s="290"/>
      <c r="G267" s="20">
        <f>+K150</f>
        <v>151</v>
      </c>
      <c r="H267" s="369">
        <f>100/G267</f>
        <v>0.66225165562913912</v>
      </c>
      <c r="I267" s="370"/>
      <c r="J267" s="20">
        <v>20</v>
      </c>
      <c r="K267" s="315">
        <v>100</v>
      </c>
      <c r="L267" s="316"/>
      <c r="M267" s="353"/>
      <c r="N267" s="354"/>
      <c r="O267" s="354"/>
      <c r="P267" s="354"/>
      <c r="Q267" s="354"/>
      <c r="R267" s="354"/>
      <c r="S267" s="354"/>
      <c r="T267" s="355"/>
    </row>
    <row r="268" spans="2:22" s="3" customFormat="1" ht="15.75" customHeight="1" x14ac:dyDescent="0.2">
      <c r="B268" s="343"/>
      <c r="C268" s="120"/>
      <c r="D268" s="121"/>
      <c r="E268" s="118"/>
      <c r="F268" s="20"/>
      <c r="G268" s="23"/>
      <c r="H268" s="23"/>
      <c r="I268" s="20"/>
      <c r="J268" s="22"/>
      <c r="K268" s="22"/>
      <c r="L268" s="119"/>
      <c r="M268" s="353"/>
      <c r="N268" s="354"/>
      <c r="O268" s="354"/>
      <c r="P268" s="354"/>
      <c r="Q268" s="354"/>
      <c r="R268" s="354"/>
      <c r="S268" s="354"/>
      <c r="T268" s="355"/>
    </row>
    <row r="269" spans="2:22" s="3" customFormat="1" ht="29.25" customHeight="1" x14ac:dyDescent="0.2">
      <c r="B269" s="343"/>
      <c r="C269" s="312" t="s">
        <v>84</v>
      </c>
      <c r="D269" s="313"/>
      <c r="E269" s="313"/>
      <c r="F269" s="313"/>
      <c r="G269" s="313"/>
      <c r="H269" s="313"/>
      <c r="I269" s="313"/>
      <c r="J269" s="313"/>
      <c r="K269" s="313"/>
      <c r="L269" s="314"/>
      <c r="M269" s="353"/>
      <c r="N269" s="354"/>
      <c r="O269" s="354"/>
      <c r="P269" s="354"/>
      <c r="Q269" s="354"/>
      <c r="R269" s="354"/>
      <c r="S269" s="354"/>
      <c r="T269" s="355"/>
      <c r="V269" s="26"/>
    </row>
    <row r="270" spans="2:22" s="3" customFormat="1" ht="40.5" customHeight="1" x14ac:dyDescent="0.2">
      <c r="B270" s="343"/>
      <c r="C270" s="288" t="s">
        <v>92</v>
      </c>
      <c r="D270" s="288"/>
      <c r="E270" s="288"/>
      <c r="F270" s="130">
        <v>25</v>
      </c>
      <c r="G270" s="283" t="s">
        <v>93</v>
      </c>
      <c r="H270" s="283"/>
      <c r="I270" s="24">
        <v>15</v>
      </c>
      <c r="J270" s="283" t="s">
        <v>94</v>
      </c>
      <c r="K270" s="283"/>
      <c r="L270" s="118">
        <v>10</v>
      </c>
      <c r="M270" s="356"/>
      <c r="N270" s="357"/>
      <c r="O270" s="357"/>
      <c r="P270" s="357"/>
      <c r="Q270" s="357"/>
      <c r="R270" s="357"/>
      <c r="S270" s="357"/>
      <c r="T270" s="358"/>
    </row>
    <row r="271" spans="2:22" s="3" customFormat="1" ht="27" customHeight="1" x14ac:dyDescent="0.2">
      <c r="B271" s="343"/>
      <c r="C271" s="327" t="s">
        <v>95</v>
      </c>
      <c r="D271" s="328"/>
      <c r="E271" s="328"/>
      <c r="F271" s="328"/>
      <c r="G271" s="328"/>
      <c r="H271" s="328"/>
      <c r="I271" s="328"/>
      <c r="J271" s="328"/>
      <c r="K271" s="328"/>
      <c r="L271" s="328"/>
      <c r="M271" s="328"/>
      <c r="N271" s="328"/>
      <c r="O271" s="328"/>
      <c r="P271" s="328"/>
      <c r="Q271" s="328"/>
      <c r="R271" s="328"/>
      <c r="S271" s="328"/>
      <c r="T271" s="329"/>
    </row>
    <row r="272" spans="2:22" s="3" customFormat="1" ht="22.5" customHeight="1" x14ac:dyDescent="0.2">
      <c r="B272" s="343"/>
      <c r="C272" s="325" t="s">
        <v>85</v>
      </c>
      <c r="D272" s="349"/>
      <c r="E272" s="349"/>
      <c r="F272" s="326"/>
      <c r="G272" s="324" t="s">
        <v>96</v>
      </c>
      <c r="H272" s="324"/>
      <c r="I272" s="324"/>
      <c r="J272" s="253" t="s">
        <v>97</v>
      </c>
      <c r="K272" s="253"/>
      <c r="L272" s="253"/>
      <c r="M272" s="350" t="s">
        <v>86</v>
      </c>
      <c r="N272" s="351"/>
      <c r="O272" s="351"/>
      <c r="P272" s="351"/>
      <c r="Q272" s="351"/>
      <c r="R272" s="351"/>
      <c r="S272" s="351"/>
      <c r="T272" s="352"/>
    </row>
    <row r="273" spans="2:20" s="3" customFormat="1" ht="32.25" customHeight="1" x14ac:dyDescent="0.2">
      <c r="B273" s="343"/>
      <c r="C273" s="324" t="s">
        <v>87</v>
      </c>
      <c r="D273" s="324"/>
      <c r="E273" s="325" t="s">
        <v>557</v>
      </c>
      <c r="F273" s="326"/>
      <c r="G273" s="324"/>
      <c r="H273" s="324"/>
      <c r="I273" s="324"/>
      <c r="J273" s="253"/>
      <c r="K273" s="253"/>
      <c r="L273" s="253"/>
      <c r="M273" s="356"/>
      <c r="N273" s="357"/>
      <c r="O273" s="357"/>
      <c r="P273" s="357"/>
      <c r="Q273" s="357"/>
      <c r="R273" s="357"/>
      <c r="S273" s="357"/>
      <c r="T273" s="358"/>
    </row>
    <row r="274" spans="2:20" s="3" customFormat="1" ht="31.5" customHeight="1" x14ac:dyDescent="0.2">
      <c r="B274" s="343"/>
      <c r="C274" s="284" t="s">
        <v>668</v>
      </c>
      <c r="D274" s="284"/>
      <c r="E274" s="284" t="s">
        <v>669</v>
      </c>
      <c r="F274" s="284"/>
      <c r="G274" s="310" t="s">
        <v>670</v>
      </c>
      <c r="H274" s="310"/>
      <c r="I274" s="310"/>
      <c r="J274" s="320">
        <v>1</v>
      </c>
      <c r="K274" s="320"/>
      <c r="L274" s="320"/>
      <c r="M274" s="341" t="s">
        <v>672</v>
      </c>
      <c r="N274" s="341"/>
      <c r="O274" s="341"/>
      <c r="P274" s="341"/>
      <c r="Q274" s="341"/>
      <c r="R274" s="341"/>
      <c r="S274" s="341"/>
      <c r="T274" s="341"/>
    </row>
    <row r="275" spans="2:20" s="3" customFormat="1" ht="15" customHeight="1" x14ac:dyDescent="0.2">
      <c r="B275" s="261"/>
      <c r="C275" s="301"/>
      <c r="D275" s="301"/>
      <c r="E275" s="301"/>
      <c r="F275" s="301"/>
      <c r="G275" s="301"/>
      <c r="H275" s="301"/>
      <c r="I275" s="301"/>
      <c r="J275" s="301"/>
      <c r="K275" s="301"/>
      <c r="L275" s="301"/>
      <c r="M275" s="301"/>
      <c r="N275" s="301"/>
      <c r="O275" s="301"/>
      <c r="P275" s="301"/>
      <c r="Q275" s="301"/>
      <c r="R275" s="301"/>
      <c r="S275" s="301"/>
      <c r="T275" s="262"/>
    </row>
    <row r="276" spans="2:20" s="3" customFormat="1" ht="27.4" customHeight="1" x14ac:dyDescent="0.2">
      <c r="B276" s="362" t="s">
        <v>71</v>
      </c>
      <c r="C276" s="363"/>
      <c r="D276" s="363"/>
      <c r="E276" s="363"/>
      <c r="F276" s="363"/>
      <c r="G276" s="363"/>
      <c r="H276" s="363"/>
      <c r="I276" s="363"/>
      <c r="J276" s="363"/>
      <c r="K276" s="363"/>
      <c r="L276" s="363"/>
      <c r="M276" s="363"/>
      <c r="N276" s="363"/>
      <c r="O276" s="363"/>
      <c r="P276" s="363"/>
      <c r="Q276" s="363"/>
      <c r="R276" s="363"/>
      <c r="S276" s="363"/>
      <c r="T276" s="364"/>
    </row>
    <row r="277" spans="2:20" s="3" customFormat="1" ht="22.5" customHeight="1" x14ac:dyDescent="0.2">
      <c r="B277" s="312" t="s">
        <v>121</v>
      </c>
      <c r="C277" s="313"/>
      <c r="D277" s="313"/>
      <c r="E277" s="313"/>
      <c r="F277" s="313"/>
      <c r="G277" s="313"/>
      <c r="H277" s="313"/>
      <c r="I277" s="313"/>
      <c r="J277" s="313"/>
      <c r="K277" s="314"/>
      <c r="L277" s="261"/>
      <c r="M277" s="301"/>
      <c r="N277" s="301"/>
      <c r="O277" s="301"/>
      <c r="P277" s="301"/>
      <c r="Q277" s="301"/>
      <c r="R277" s="301"/>
      <c r="S277" s="301"/>
      <c r="T277" s="262"/>
    </row>
    <row r="278" spans="2:20" s="3" customFormat="1" ht="22.5" customHeight="1" x14ac:dyDescent="0.2">
      <c r="B278" s="253" t="s">
        <v>76</v>
      </c>
      <c r="C278" s="253"/>
      <c r="D278" s="253"/>
      <c r="E278" s="261" t="s">
        <v>556</v>
      </c>
      <c r="F278" s="262"/>
      <c r="G278" s="253" t="s">
        <v>64</v>
      </c>
      <c r="H278" s="253"/>
      <c r="I278" s="253" t="s">
        <v>90</v>
      </c>
      <c r="J278" s="253"/>
      <c r="K278" s="253"/>
      <c r="L278" s="254"/>
      <c r="M278" s="255"/>
      <c r="N278" s="255"/>
      <c r="O278" s="255"/>
      <c r="P278" s="255"/>
      <c r="Q278" s="255"/>
      <c r="R278" s="255"/>
      <c r="S278" s="255"/>
      <c r="T278" s="333"/>
    </row>
    <row r="279" spans="2:20" s="3" customFormat="1" ht="22.5" customHeight="1" x14ac:dyDescent="0.2">
      <c r="B279" s="283" t="s">
        <v>78</v>
      </c>
      <c r="C279" s="283"/>
      <c r="D279" s="283"/>
      <c r="E279" s="294">
        <f>+G282/100</f>
        <v>0.55759999999999998</v>
      </c>
      <c r="F279" s="296"/>
      <c r="G279" s="308">
        <v>0.59660000000000002</v>
      </c>
      <c r="H279" s="308"/>
      <c r="I279" s="300">
        <f>+E279-G279</f>
        <v>-3.9000000000000035E-2</v>
      </c>
      <c r="J279" s="300"/>
      <c r="K279" s="300"/>
      <c r="L279" s="334"/>
      <c r="M279" s="335"/>
      <c r="N279" s="335"/>
      <c r="O279" s="335"/>
      <c r="P279" s="335"/>
      <c r="Q279" s="335"/>
      <c r="R279" s="335"/>
      <c r="S279" s="335"/>
      <c r="T279" s="336"/>
    </row>
    <row r="280" spans="2:20" s="3" customFormat="1" ht="22.5" customHeight="1" x14ac:dyDescent="0.2">
      <c r="B280" s="259"/>
      <c r="C280" s="311"/>
      <c r="D280" s="311"/>
      <c r="E280" s="311"/>
      <c r="F280" s="311"/>
      <c r="G280" s="311"/>
      <c r="H280" s="311"/>
      <c r="I280" s="311"/>
      <c r="J280" s="311"/>
      <c r="K280" s="260"/>
      <c r="L280" s="334"/>
      <c r="M280" s="335"/>
      <c r="N280" s="335"/>
      <c r="O280" s="335"/>
      <c r="P280" s="335"/>
      <c r="Q280" s="335"/>
      <c r="R280" s="335"/>
      <c r="S280" s="335"/>
      <c r="T280" s="336"/>
    </row>
    <row r="281" spans="2:20" s="3" customFormat="1" ht="25.5" customHeight="1" x14ac:dyDescent="0.2">
      <c r="B281" s="253" t="s">
        <v>79</v>
      </c>
      <c r="C281" s="253"/>
      <c r="D281" s="253" t="s">
        <v>66</v>
      </c>
      <c r="E281" s="253"/>
      <c r="F281" s="122" t="s">
        <v>80</v>
      </c>
      <c r="G281" s="285" t="s">
        <v>83</v>
      </c>
      <c r="H281" s="286"/>
      <c r="I281" s="286"/>
      <c r="J281" s="286"/>
      <c r="K281" s="287"/>
      <c r="L281" s="334"/>
      <c r="M281" s="335"/>
      <c r="N281" s="335"/>
      <c r="O281" s="335"/>
      <c r="P281" s="335"/>
      <c r="Q281" s="335"/>
      <c r="R281" s="335"/>
      <c r="S281" s="335"/>
      <c r="T281" s="336"/>
    </row>
    <row r="282" spans="2:20" s="3" customFormat="1" ht="30" customHeight="1" x14ac:dyDescent="0.2">
      <c r="B282" s="309">
        <f>I151</f>
        <v>42684</v>
      </c>
      <c r="C282" s="310"/>
      <c r="D282" s="309">
        <f>J151</f>
        <v>44549</v>
      </c>
      <c r="E282" s="310"/>
      <c r="F282" s="20">
        <f>K151</f>
        <v>1865</v>
      </c>
      <c r="G282" s="315">
        <v>55.76</v>
      </c>
      <c r="H282" s="340"/>
      <c r="I282" s="340"/>
      <c r="J282" s="340"/>
      <c r="K282" s="316"/>
      <c r="L282" s="334"/>
      <c r="M282" s="335"/>
      <c r="N282" s="335"/>
      <c r="O282" s="335"/>
      <c r="P282" s="335"/>
      <c r="Q282" s="335"/>
      <c r="R282" s="335"/>
      <c r="S282" s="335"/>
      <c r="T282" s="336"/>
    </row>
    <row r="283" spans="2:20" s="3" customFormat="1" ht="25.5" customHeight="1" x14ac:dyDescent="0.2">
      <c r="B283" s="259"/>
      <c r="C283" s="311"/>
      <c r="D283" s="311"/>
      <c r="E283" s="311"/>
      <c r="F283" s="311"/>
      <c r="G283" s="311"/>
      <c r="H283" s="311"/>
      <c r="I283" s="311"/>
      <c r="J283" s="311"/>
      <c r="K283" s="260"/>
      <c r="L283" s="334"/>
      <c r="M283" s="335"/>
      <c r="N283" s="335"/>
      <c r="O283" s="335"/>
      <c r="P283" s="335"/>
      <c r="Q283" s="335"/>
      <c r="R283" s="335"/>
      <c r="S283" s="335"/>
      <c r="T283" s="336"/>
    </row>
    <row r="284" spans="2:20" s="3" customFormat="1" ht="24" customHeight="1" x14ac:dyDescent="0.2">
      <c r="B284" s="312" t="s">
        <v>84</v>
      </c>
      <c r="C284" s="313"/>
      <c r="D284" s="313"/>
      <c r="E284" s="313"/>
      <c r="F284" s="313"/>
      <c r="G284" s="313"/>
      <c r="H284" s="313"/>
      <c r="I284" s="313"/>
      <c r="J284" s="313"/>
      <c r="K284" s="314"/>
      <c r="L284" s="337"/>
      <c r="M284" s="338"/>
      <c r="N284" s="338"/>
      <c r="O284" s="338"/>
      <c r="P284" s="338"/>
      <c r="Q284" s="338"/>
      <c r="R284" s="338"/>
      <c r="S284" s="338"/>
      <c r="T284" s="339"/>
    </row>
    <row r="285" spans="2:20" s="3" customFormat="1" ht="37.5" customHeight="1" x14ac:dyDescent="0.2">
      <c r="B285" s="302" t="s">
        <v>98</v>
      </c>
      <c r="C285" s="303"/>
      <c r="D285" s="303"/>
      <c r="E285" s="303"/>
      <c r="F285" s="304"/>
      <c r="G285" s="449" t="s">
        <v>99</v>
      </c>
      <c r="H285" s="449"/>
      <c r="I285" s="461" t="s">
        <v>100</v>
      </c>
      <c r="J285" s="461"/>
      <c r="K285" s="123" t="s">
        <v>457</v>
      </c>
      <c r="L285" s="302" t="s">
        <v>101</v>
      </c>
      <c r="M285" s="303"/>
      <c r="N285" s="303"/>
      <c r="O285" s="303"/>
      <c r="P285" s="303"/>
      <c r="Q285" s="303"/>
      <c r="R285" s="303"/>
      <c r="S285" s="303"/>
      <c r="T285" s="304"/>
    </row>
    <row r="286" spans="2:20" s="3" customFormat="1" ht="33" customHeight="1" x14ac:dyDescent="0.25">
      <c r="B286" s="321" t="s">
        <v>102</v>
      </c>
      <c r="C286" s="322"/>
      <c r="D286" s="322"/>
      <c r="E286" s="322"/>
      <c r="F286" s="323"/>
      <c r="G286" s="253" t="s">
        <v>103</v>
      </c>
      <c r="H286" s="253"/>
      <c r="I286" s="450" t="s">
        <v>103</v>
      </c>
      <c r="J286" s="450"/>
      <c r="K286" s="27"/>
      <c r="L286" s="458"/>
      <c r="M286" s="459"/>
      <c r="N286" s="459"/>
      <c r="O286" s="459"/>
      <c r="P286" s="459"/>
      <c r="Q286" s="459"/>
      <c r="R286" s="459"/>
      <c r="S286" s="459"/>
      <c r="T286" s="460"/>
    </row>
    <row r="287" spans="2:20" s="3" customFormat="1" ht="28.15" customHeight="1" x14ac:dyDescent="0.2">
      <c r="B287" s="371" t="s">
        <v>85</v>
      </c>
      <c r="C287" s="371"/>
      <c r="D287" s="371"/>
      <c r="E287" s="371"/>
      <c r="F287" s="371" t="s">
        <v>46</v>
      </c>
      <c r="G287" s="371"/>
      <c r="H287" s="371"/>
      <c r="I287" s="371"/>
      <c r="J287" s="452" t="s">
        <v>86</v>
      </c>
      <c r="K287" s="453"/>
      <c r="L287" s="453"/>
      <c r="M287" s="453"/>
      <c r="N287" s="453"/>
      <c r="O287" s="453"/>
      <c r="P287" s="453"/>
      <c r="Q287" s="453"/>
      <c r="R287" s="453"/>
      <c r="S287" s="453"/>
      <c r="T287" s="454"/>
    </row>
    <row r="288" spans="2:20" s="3" customFormat="1" ht="28.15" customHeight="1" x14ac:dyDescent="0.2">
      <c r="B288" s="371" t="s">
        <v>87</v>
      </c>
      <c r="C288" s="371"/>
      <c r="D288" s="371" t="s">
        <v>557</v>
      </c>
      <c r="E288" s="371"/>
      <c r="F288" s="371"/>
      <c r="G288" s="371"/>
      <c r="H288" s="371"/>
      <c r="I288" s="371"/>
      <c r="J288" s="455"/>
      <c r="K288" s="456"/>
      <c r="L288" s="456"/>
      <c r="M288" s="456"/>
      <c r="N288" s="456"/>
      <c r="O288" s="456"/>
      <c r="P288" s="456"/>
      <c r="Q288" s="456"/>
      <c r="R288" s="456"/>
      <c r="S288" s="456"/>
      <c r="T288" s="457"/>
    </row>
    <row r="289" spans="2:39" s="3" customFormat="1" ht="39.6" customHeight="1" x14ac:dyDescent="0.2">
      <c r="B289" s="344" t="s">
        <v>657</v>
      </c>
      <c r="C289" s="346"/>
      <c r="D289" s="344" t="s">
        <v>658</v>
      </c>
      <c r="E289" s="346"/>
      <c r="F289" s="344" t="s">
        <v>713</v>
      </c>
      <c r="G289" s="345"/>
      <c r="H289" s="345"/>
      <c r="I289" s="346"/>
      <c r="J289" s="297" t="s">
        <v>1100</v>
      </c>
      <c r="K289" s="298"/>
      <c r="L289" s="298"/>
      <c r="M289" s="298"/>
      <c r="N289" s="298"/>
      <c r="O289" s="298"/>
      <c r="P289" s="298"/>
      <c r="Q289" s="298"/>
      <c r="R289" s="298"/>
      <c r="S289" s="298"/>
      <c r="T289" s="299"/>
    </row>
    <row r="290" spans="2:39" s="3" customFormat="1" ht="75.599999999999994" customHeight="1" x14ac:dyDescent="0.2">
      <c r="B290" s="344" t="s">
        <v>659</v>
      </c>
      <c r="C290" s="346"/>
      <c r="D290" s="344"/>
      <c r="E290" s="346"/>
      <c r="F290" s="344" t="s">
        <v>660</v>
      </c>
      <c r="G290" s="345"/>
      <c r="H290" s="345"/>
      <c r="I290" s="346"/>
      <c r="J290" s="297" t="s">
        <v>1101</v>
      </c>
      <c r="K290" s="298"/>
      <c r="L290" s="298"/>
      <c r="M290" s="298"/>
      <c r="N290" s="298"/>
      <c r="O290" s="298"/>
      <c r="P290" s="298"/>
      <c r="Q290" s="298"/>
      <c r="R290" s="298"/>
      <c r="S290" s="298"/>
      <c r="T290" s="299"/>
    </row>
    <row r="291" spans="2:39" s="3" customFormat="1" ht="43.9" customHeight="1" x14ac:dyDescent="0.2">
      <c r="B291" s="344" t="s">
        <v>661</v>
      </c>
      <c r="C291" s="346"/>
      <c r="D291" s="344"/>
      <c r="E291" s="346"/>
      <c r="F291" s="344" t="s">
        <v>805</v>
      </c>
      <c r="G291" s="345"/>
      <c r="H291" s="345"/>
      <c r="I291" s="346"/>
      <c r="J291" s="297" t="s">
        <v>1007</v>
      </c>
      <c r="K291" s="298"/>
      <c r="L291" s="298"/>
      <c r="M291" s="298"/>
      <c r="N291" s="298"/>
      <c r="O291" s="298"/>
      <c r="P291" s="298"/>
      <c r="Q291" s="298"/>
      <c r="R291" s="298"/>
      <c r="S291" s="298"/>
      <c r="T291" s="299"/>
    </row>
    <row r="292" spans="2:39" s="3" customFormat="1" ht="40.9" customHeight="1" x14ac:dyDescent="0.2">
      <c r="B292" s="344" t="s">
        <v>896</v>
      </c>
      <c r="C292" s="346"/>
      <c r="D292" s="344"/>
      <c r="E292" s="346"/>
      <c r="F292" s="344" t="s">
        <v>897</v>
      </c>
      <c r="G292" s="345"/>
      <c r="H292" s="345"/>
      <c r="I292" s="346"/>
      <c r="J292" s="297" t="s">
        <v>1102</v>
      </c>
      <c r="K292" s="298"/>
      <c r="L292" s="298"/>
      <c r="M292" s="298"/>
      <c r="N292" s="298"/>
      <c r="O292" s="298"/>
      <c r="P292" s="298"/>
      <c r="Q292" s="298"/>
      <c r="R292" s="298"/>
      <c r="S292" s="298"/>
      <c r="T292" s="299"/>
    </row>
    <row r="293" spans="2:39" s="3" customFormat="1" ht="73.150000000000006" customHeight="1" x14ac:dyDescent="0.2">
      <c r="B293" s="344" t="s">
        <v>735</v>
      </c>
      <c r="C293" s="346"/>
      <c r="D293" s="344"/>
      <c r="E293" s="346"/>
      <c r="F293" s="344" t="s">
        <v>904</v>
      </c>
      <c r="G293" s="345"/>
      <c r="H293" s="345"/>
      <c r="I293" s="346"/>
      <c r="J293" s="297" t="s">
        <v>923</v>
      </c>
      <c r="K293" s="298"/>
      <c r="L293" s="298"/>
      <c r="M293" s="298"/>
      <c r="N293" s="298"/>
      <c r="O293" s="298"/>
      <c r="P293" s="298"/>
      <c r="Q293" s="298"/>
      <c r="R293" s="298"/>
      <c r="S293" s="298"/>
      <c r="T293" s="299"/>
    </row>
    <row r="294" spans="2:39" s="3" customFormat="1" ht="15" customHeight="1" x14ac:dyDescent="0.2">
      <c r="B294" s="261"/>
      <c r="C294" s="301"/>
      <c r="D294" s="301"/>
      <c r="E294" s="301"/>
      <c r="F294" s="301"/>
      <c r="G294" s="301"/>
      <c r="H294" s="301"/>
      <c r="I294" s="301"/>
      <c r="J294" s="301"/>
      <c r="K294" s="301"/>
      <c r="L294" s="301"/>
      <c r="M294" s="301"/>
      <c r="N294" s="301"/>
      <c r="O294" s="301"/>
      <c r="P294" s="301"/>
      <c r="Q294" s="301"/>
      <c r="R294" s="301"/>
      <c r="S294" s="301"/>
      <c r="T294" s="262"/>
    </row>
    <row r="295" spans="2:39" s="3" customFormat="1" ht="22.5" customHeight="1" x14ac:dyDescent="0.2">
      <c r="B295" s="446" t="s">
        <v>104</v>
      </c>
      <c r="C295" s="447"/>
      <c r="D295" s="447"/>
      <c r="E295" s="447"/>
      <c r="F295" s="447"/>
      <c r="G295" s="447"/>
      <c r="H295" s="447"/>
      <c r="I295" s="447"/>
      <c r="J295" s="447"/>
      <c r="K295" s="447"/>
      <c r="L295" s="447"/>
      <c r="M295" s="447"/>
      <c r="N295" s="447"/>
      <c r="O295" s="447"/>
      <c r="P295" s="447"/>
      <c r="Q295" s="447"/>
      <c r="R295" s="447"/>
      <c r="S295" s="447"/>
      <c r="T295" s="448"/>
    </row>
    <row r="296" spans="2:39" s="3" customFormat="1" ht="30.4" customHeight="1" x14ac:dyDescent="0.2">
      <c r="B296" s="441" t="s">
        <v>89</v>
      </c>
      <c r="C296" s="305" t="s">
        <v>674</v>
      </c>
      <c r="D296" s="306"/>
      <c r="E296" s="306"/>
      <c r="F296" s="306"/>
      <c r="G296" s="306"/>
      <c r="H296" s="306"/>
      <c r="I296" s="306"/>
      <c r="J296" s="306"/>
      <c r="K296" s="306"/>
      <c r="L296" s="306"/>
      <c r="M296" s="306"/>
      <c r="N296" s="306"/>
      <c r="O296" s="306"/>
      <c r="P296" s="306"/>
      <c r="Q296" s="306"/>
      <c r="R296" s="306"/>
      <c r="S296" s="306"/>
      <c r="T296" s="307"/>
    </row>
    <row r="297" spans="2:39" s="3" customFormat="1" ht="22.5" customHeight="1" x14ac:dyDescent="0.2">
      <c r="B297" s="441"/>
      <c r="C297" s="313" t="s">
        <v>121</v>
      </c>
      <c r="D297" s="313"/>
      <c r="E297" s="313"/>
      <c r="F297" s="313"/>
      <c r="G297" s="313"/>
      <c r="H297" s="313"/>
      <c r="I297" s="313"/>
      <c r="J297" s="313"/>
      <c r="K297" s="313"/>
      <c r="L297" s="314"/>
      <c r="M297" s="312"/>
      <c r="N297" s="313"/>
      <c r="O297" s="313"/>
      <c r="P297" s="313"/>
      <c r="Q297" s="313"/>
      <c r="R297" s="313"/>
      <c r="S297" s="313"/>
      <c r="T297" s="314"/>
    </row>
    <row r="298" spans="2:39" s="3" customFormat="1" ht="22.5" customHeight="1" x14ac:dyDescent="0.2">
      <c r="B298" s="441"/>
      <c r="C298" s="262" t="s">
        <v>76</v>
      </c>
      <c r="D298" s="253"/>
      <c r="E298" s="253"/>
      <c r="F298" s="253" t="s">
        <v>556</v>
      </c>
      <c r="G298" s="253"/>
      <c r="H298" s="253" t="s">
        <v>64</v>
      </c>
      <c r="I298" s="253"/>
      <c r="J298" s="253" t="s">
        <v>90</v>
      </c>
      <c r="K298" s="253"/>
      <c r="L298" s="253"/>
      <c r="M298" s="254"/>
      <c r="N298" s="255"/>
      <c r="O298" s="255"/>
      <c r="P298" s="255"/>
      <c r="Q298" s="255"/>
      <c r="R298" s="255"/>
      <c r="S298" s="255"/>
      <c r="T298" s="333"/>
    </row>
    <row r="299" spans="2:39" s="3" customFormat="1" ht="58.5" customHeight="1" x14ac:dyDescent="0.2">
      <c r="B299" s="441"/>
      <c r="C299" s="262" t="s">
        <v>76</v>
      </c>
      <c r="D299" s="253"/>
      <c r="E299" s="253"/>
      <c r="F299" s="253" t="s">
        <v>556</v>
      </c>
      <c r="G299" s="253"/>
      <c r="H299" s="253" t="s">
        <v>64</v>
      </c>
      <c r="I299" s="253"/>
      <c r="J299" s="253" t="s">
        <v>90</v>
      </c>
      <c r="K299" s="253"/>
      <c r="L299" s="253"/>
      <c r="M299" s="334"/>
      <c r="N299" s="335"/>
      <c r="O299" s="335"/>
      <c r="P299" s="335"/>
      <c r="Q299" s="335"/>
      <c r="R299" s="335"/>
      <c r="S299" s="335"/>
      <c r="T299" s="336"/>
      <c r="V299" s="91"/>
      <c r="W299" s="91"/>
      <c r="X299" s="91"/>
      <c r="Y299" s="91"/>
      <c r="Z299" s="91"/>
      <c r="AA299" s="91"/>
      <c r="AB299" s="91"/>
      <c r="AC299" s="91"/>
      <c r="AD299" s="91"/>
      <c r="AE299" s="91"/>
      <c r="AF299" s="91"/>
      <c r="AG299" s="91"/>
      <c r="AH299" s="91"/>
      <c r="AI299" s="91"/>
      <c r="AJ299" s="91"/>
      <c r="AK299" s="91"/>
      <c r="AL299" s="91"/>
      <c r="AM299" s="91"/>
    </row>
    <row r="300" spans="2:39" s="3" customFormat="1" ht="15" x14ac:dyDescent="0.2">
      <c r="B300" s="441"/>
      <c r="C300" s="332" t="s">
        <v>78</v>
      </c>
      <c r="D300" s="283"/>
      <c r="E300" s="283"/>
      <c r="F300" s="300">
        <f>+K303/100</f>
        <v>0</v>
      </c>
      <c r="G300" s="300"/>
      <c r="H300" s="300">
        <v>0</v>
      </c>
      <c r="I300" s="300"/>
      <c r="J300" s="300">
        <f>+F300</f>
        <v>0</v>
      </c>
      <c r="K300" s="300"/>
      <c r="L300" s="300"/>
      <c r="M300" s="334"/>
      <c r="N300" s="335"/>
      <c r="O300" s="335"/>
      <c r="P300" s="335"/>
      <c r="Q300" s="335"/>
      <c r="R300" s="335"/>
      <c r="S300" s="335"/>
      <c r="T300" s="336"/>
      <c r="V300" s="91"/>
      <c r="W300" s="91"/>
      <c r="X300" s="91"/>
      <c r="Y300" s="91"/>
      <c r="Z300" s="91"/>
      <c r="AA300" s="91"/>
      <c r="AB300" s="91"/>
      <c r="AC300" s="91"/>
      <c r="AD300" s="91"/>
      <c r="AE300" s="91"/>
      <c r="AF300" s="91"/>
      <c r="AG300" s="91"/>
      <c r="AH300" s="91"/>
      <c r="AI300" s="91"/>
      <c r="AJ300" s="91"/>
      <c r="AK300" s="91"/>
      <c r="AL300" s="91"/>
      <c r="AM300" s="91"/>
    </row>
    <row r="301" spans="2:39" s="3" customFormat="1" ht="14.25" customHeight="1" x14ac:dyDescent="0.2">
      <c r="B301" s="441"/>
      <c r="C301" s="184"/>
      <c r="D301" s="120"/>
      <c r="E301" s="120"/>
      <c r="F301" s="119"/>
      <c r="G301" s="119"/>
      <c r="H301" s="119"/>
      <c r="I301" s="119"/>
      <c r="J301" s="119"/>
      <c r="K301" s="119"/>
      <c r="L301" s="119"/>
      <c r="M301" s="334"/>
      <c r="N301" s="335"/>
      <c r="O301" s="335"/>
      <c r="P301" s="335"/>
      <c r="Q301" s="335"/>
      <c r="R301" s="335"/>
      <c r="S301" s="335"/>
      <c r="T301" s="336"/>
    </row>
    <row r="302" spans="2:39" ht="30" x14ac:dyDescent="0.2">
      <c r="B302" s="441"/>
      <c r="C302" s="262" t="s">
        <v>79</v>
      </c>
      <c r="D302" s="253"/>
      <c r="E302" s="261" t="s">
        <v>66</v>
      </c>
      <c r="F302" s="262"/>
      <c r="G302" s="122" t="s">
        <v>80</v>
      </c>
      <c r="H302" s="285" t="s">
        <v>83</v>
      </c>
      <c r="I302" s="286"/>
      <c r="J302" s="286"/>
      <c r="K302" s="286"/>
      <c r="L302" s="287"/>
      <c r="M302" s="334"/>
      <c r="N302" s="335"/>
      <c r="O302" s="335"/>
      <c r="P302" s="335"/>
      <c r="Q302" s="335"/>
      <c r="R302" s="335"/>
      <c r="S302" s="335"/>
      <c r="T302" s="336"/>
    </row>
    <row r="303" spans="2:39" ht="27.75" customHeight="1" x14ac:dyDescent="0.2">
      <c r="B303" s="441"/>
      <c r="C303" s="290">
        <f>I153</f>
        <v>42684</v>
      </c>
      <c r="D303" s="309"/>
      <c r="E303" s="289">
        <f>J153</f>
        <v>43764</v>
      </c>
      <c r="F303" s="290"/>
      <c r="G303" s="20">
        <f>+K153</f>
        <v>1080</v>
      </c>
      <c r="H303" s="294"/>
      <c r="I303" s="295"/>
      <c r="J303" s="295"/>
      <c r="K303" s="295"/>
      <c r="L303" s="296"/>
      <c r="M303" s="334"/>
      <c r="N303" s="335"/>
      <c r="O303" s="335"/>
      <c r="P303" s="335"/>
      <c r="Q303" s="335"/>
      <c r="R303" s="335"/>
      <c r="S303" s="335"/>
      <c r="T303" s="336"/>
    </row>
    <row r="304" spans="2:39" ht="14.1" customHeight="1" x14ac:dyDescent="0.2">
      <c r="B304" s="441"/>
      <c r="C304" s="301" t="s">
        <v>84</v>
      </c>
      <c r="D304" s="301"/>
      <c r="E304" s="301"/>
      <c r="F304" s="301"/>
      <c r="G304" s="301"/>
      <c r="H304" s="301"/>
      <c r="I304" s="301"/>
      <c r="J304" s="301"/>
      <c r="K304" s="301"/>
      <c r="L304" s="262"/>
      <c r="M304" s="337"/>
      <c r="N304" s="338"/>
      <c r="O304" s="338"/>
      <c r="P304" s="338"/>
      <c r="Q304" s="338"/>
      <c r="R304" s="338"/>
      <c r="S304" s="338"/>
      <c r="T304" s="339"/>
    </row>
    <row r="305" spans="2:20" s="3" customFormat="1" ht="15" customHeight="1" x14ac:dyDescent="0.2">
      <c r="B305" s="441"/>
      <c r="C305" s="301" t="s">
        <v>98</v>
      </c>
      <c r="D305" s="301"/>
      <c r="E305" s="301"/>
      <c r="F305" s="301"/>
      <c r="G305" s="262"/>
      <c r="H305" s="253" t="s">
        <v>105</v>
      </c>
      <c r="I305" s="253"/>
      <c r="J305" s="253" t="s">
        <v>100</v>
      </c>
      <c r="K305" s="253"/>
      <c r="L305" s="117" t="s">
        <v>457</v>
      </c>
      <c r="M305" s="302" t="s">
        <v>101</v>
      </c>
      <c r="N305" s="303"/>
      <c r="O305" s="303"/>
      <c r="P305" s="303"/>
      <c r="Q305" s="303"/>
      <c r="R305" s="303"/>
      <c r="S305" s="303"/>
      <c r="T305" s="304"/>
    </row>
    <row r="306" spans="2:20" ht="15" x14ac:dyDescent="0.2">
      <c r="B306" s="441"/>
      <c r="C306" s="301" t="s">
        <v>103</v>
      </c>
      <c r="D306" s="301"/>
      <c r="E306" s="301"/>
      <c r="F306" s="301"/>
      <c r="G306" s="262"/>
      <c r="H306" s="253" t="s">
        <v>103</v>
      </c>
      <c r="I306" s="253"/>
      <c r="J306" s="451" t="s">
        <v>103</v>
      </c>
      <c r="K306" s="451"/>
      <c r="L306" s="122" t="s">
        <v>103</v>
      </c>
      <c r="M306" s="259"/>
      <c r="N306" s="311"/>
      <c r="O306" s="311"/>
      <c r="P306" s="311"/>
      <c r="Q306" s="311"/>
      <c r="R306" s="311"/>
      <c r="S306" s="311"/>
      <c r="T306" s="260"/>
    </row>
    <row r="307" spans="2:20" ht="24" customHeight="1" x14ac:dyDescent="0.2">
      <c r="B307" s="441"/>
      <c r="C307" s="253" t="s">
        <v>85</v>
      </c>
      <c r="D307" s="253"/>
      <c r="E307" s="253"/>
      <c r="F307" s="253"/>
      <c r="G307" s="253" t="s">
        <v>46</v>
      </c>
      <c r="H307" s="253"/>
      <c r="I307" s="253"/>
      <c r="J307" s="253"/>
      <c r="K307" s="442" t="s">
        <v>86</v>
      </c>
      <c r="L307" s="442"/>
      <c r="M307" s="442"/>
      <c r="N307" s="442"/>
      <c r="O307" s="442"/>
      <c r="P307" s="442"/>
      <c r="Q307" s="442"/>
      <c r="R307" s="442"/>
      <c r="S307" s="442"/>
      <c r="T307" s="443"/>
    </row>
    <row r="308" spans="2:20" ht="23.45" customHeight="1" x14ac:dyDescent="0.2">
      <c r="B308" s="441"/>
      <c r="C308" s="253" t="s">
        <v>87</v>
      </c>
      <c r="D308" s="253"/>
      <c r="E308" s="253" t="s">
        <v>557</v>
      </c>
      <c r="F308" s="253"/>
      <c r="G308" s="253"/>
      <c r="H308" s="253"/>
      <c r="I308" s="253"/>
      <c r="J308" s="253"/>
      <c r="K308" s="444"/>
      <c r="L308" s="444"/>
      <c r="M308" s="444"/>
      <c r="N308" s="444"/>
      <c r="O308" s="444"/>
      <c r="P308" s="444"/>
      <c r="Q308" s="444"/>
      <c r="R308" s="444"/>
      <c r="S308" s="444"/>
      <c r="T308" s="445"/>
    </row>
    <row r="309" spans="2:20" ht="99.6" customHeight="1" x14ac:dyDescent="0.2">
      <c r="B309" s="441"/>
      <c r="C309" s="317" t="s">
        <v>1103</v>
      </c>
      <c r="D309" s="346"/>
      <c r="E309" s="317"/>
      <c r="F309" s="346"/>
      <c r="G309" s="317" t="s">
        <v>736</v>
      </c>
      <c r="H309" s="318"/>
      <c r="I309" s="318"/>
      <c r="J309" s="319"/>
      <c r="K309" s="297" t="s">
        <v>1104</v>
      </c>
      <c r="L309" s="298"/>
      <c r="M309" s="298"/>
      <c r="N309" s="298"/>
      <c r="O309" s="298"/>
      <c r="P309" s="298"/>
      <c r="Q309" s="298"/>
      <c r="R309" s="298"/>
      <c r="S309" s="298"/>
      <c r="T309" s="299"/>
    </row>
    <row r="310" spans="2:20" ht="27.75" customHeight="1" x14ac:dyDescent="0.2">
      <c r="B310" s="261"/>
      <c r="C310" s="301"/>
      <c r="D310" s="301"/>
      <c r="E310" s="301"/>
      <c r="F310" s="301"/>
      <c r="G310" s="301"/>
      <c r="H310" s="301"/>
      <c r="I310" s="301"/>
      <c r="J310" s="301"/>
      <c r="K310" s="301"/>
      <c r="L310" s="301"/>
      <c r="M310" s="301"/>
      <c r="N310" s="301"/>
      <c r="O310" s="301"/>
      <c r="P310" s="301"/>
      <c r="Q310" s="301"/>
      <c r="R310" s="301"/>
      <c r="S310" s="301"/>
      <c r="T310" s="262"/>
    </row>
    <row r="311" spans="2:20" ht="27" customHeight="1" x14ac:dyDescent="0.2">
      <c r="B311" s="342" t="s">
        <v>91</v>
      </c>
      <c r="C311" s="464" t="s">
        <v>673</v>
      </c>
      <c r="D311" s="305"/>
      <c r="E311" s="305"/>
      <c r="F311" s="305"/>
      <c r="G311" s="305"/>
      <c r="H311" s="305"/>
      <c r="I311" s="305"/>
      <c r="J311" s="305"/>
      <c r="K311" s="305"/>
      <c r="L311" s="305"/>
      <c r="M311" s="305"/>
      <c r="N311" s="305"/>
      <c r="O311" s="305"/>
      <c r="P311" s="305"/>
      <c r="Q311" s="305"/>
      <c r="R311" s="305"/>
      <c r="S311" s="305"/>
      <c r="T311" s="465"/>
    </row>
    <row r="312" spans="2:20" ht="14.1" customHeight="1" x14ac:dyDescent="0.2">
      <c r="B312" s="343"/>
      <c r="C312" s="312" t="s">
        <v>121</v>
      </c>
      <c r="D312" s="313"/>
      <c r="E312" s="313"/>
      <c r="F312" s="313"/>
      <c r="G312" s="313"/>
      <c r="H312" s="313"/>
      <c r="I312" s="313"/>
      <c r="J312" s="313"/>
      <c r="K312" s="313"/>
      <c r="L312" s="314"/>
      <c r="M312" s="312"/>
      <c r="N312" s="313"/>
      <c r="O312" s="313"/>
      <c r="P312" s="313"/>
      <c r="Q312" s="313"/>
      <c r="R312" s="313"/>
      <c r="S312" s="313"/>
      <c r="T312" s="314"/>
    </row>
    <row r="313" spans="2:20" ht="27.75" customHeight="1" x14ac:dyDescent="0.2">
      <c r="B313" s="343"/>
      <c r="C313" s="253" t="s">
        <v>76</v>
      </c>
      <c r="D313" s="253"/>
      <c r="E313" s="253"/>
      <c r="F313" s="253" t="s">
        <v>556</v>
      </c>
      <c r="G313" s="253"/>
      <c r="H313" s="253" t="s">
        <v>64</v>
      </c>
      <c r="I313" s="253"/>
      <c r="J313" s="253" t="s">
        <v>77</v>
      </c>
      <c r="K313" s="253"/>
      <c r="L313" s="253"/>
      <c r="M313" s="254"/>
      <c r="N313" s="255"/>
      <c r="O313" s="255"/>
      <c r="P313" s="255"/>
      <c r="Q313" s="255"/>
      <c r="R313" s="255"/>
      <c r="S313" s="255"/>
      <c r="T313" s="333"/>
    </row>
    <row r="314" spans="2:20" ht="21.6" customHeight="1" x14ac:dyDescent="0.2">
      <c r="B314" s="343"/>
      <c r="C314" s="283" t="s">
        <v>78</v>
      </c>
      <c r="D314" s="283"/>
      <c r="E314" s="283"/>
      <c r="F314" s="463">
        <v>1</v>
      </c>
      <c r="G314" s="463"/>
      <c r="H314" s="308">
        <v>0.82099999999999995</v>
      </c>
      <c r="I314" s="308"/>
      <c r="J314" s="308">
        <f>F314-H314</f>
        <v>0.17900000000000005</v>
      </c>
      <c r="K314" s="308"/>
      <c r="L314" s="308"/>
      <c r="M314" s="337"/>
      <c r="N314" s="338"/>
      <c r="O314" s="338"/>
      <c r="P314" s="338"/>
      <c r="Q314" s="338"/>
      <c r="R314" s="338"/>
      <c r="S314" s="338"/>
      <c r="T314" s="339"/>
    </row>
    <row r="315" spans="2:20" ht="24" customHeight="1" x14ac:dyDescent="0.2">
      <c r="B315" s="343"/>
      <c r="C315" s="371" t="s">
        <v>85</v>
      </c>
      <c r="D315" s="371"/>
      <c r="E315" s="371"/>
      <c r="F315" s="371"/>
      <c r="G315" s="371" t="s">
        <v>46</v>
      </c>
      <c r="H315" s="371"/>
      <c r="I315" s="371"/>
      <c r="J315" s="371"/>
      <c r="K315" s="452" t="s">
        <v>86</v>
      </c>
      <c r="L315" s="453"/>
      <c r="M315" s="453"/>
      <c r="N315" s="453"/>
      <c r="O315" s="453"/>
      <c r="P315" s="453"/>
      <c r="Q315" s="453"/>
      <c r="R315" s="453"/>
      <c r="S315" s="453"/>
      <c r="T315" s="454"/>
    </row>
    <row r="316" spans="2:20" ht="24.4" customHeight="1" x14ac:dyDescent="0.2">
      <c r="B316" s="343"/>
      <c r="C316" s="371" t="s">
        <v>87</v>
      </c>
      <c r="D316" s="371"/>
      <c r="E316" s="371" t="s">
        <v>557</v>
      </c>
      <c r="F316" s="371"/>
      <c r="G316" s="371"/>
      <c r="H316" s="371"/>
      <c r="I316" s="371"/>
      <c r="J316" s="371"/>
      <c r="K316" s="455"/>
      <c r="L316" s="456"/>
      <c r="M316" s="456"/>
      <c r="N316" s="456"/>
      <c r="O316" s="456"/>
      <c r="P316" s="456"/>
      <c r="Q316" s="456"/>
      <c r="R316" s="456"/>
      <c r="S316" s="456"/>
      <c r="T316" s="457"/>
    </row>
    <row r="317" spans="2:20" ht="39" customHeight="1" x14ac:dyDescent="0.2">
      <c r="B317" s="343"/>
      <c r="C317" s="317" t="s">
        <v>953</v>
      </c>
      <c r="D317" s="346"/>
      <c r="E317" s="317" t="s">
        <v>939</v>
      </c>
      <c r="F317" s="346"/>
      <c r="G317" s="317" t="s">
        <v>736</v>
      </c>
      <c r="H317" s="318"/>
      <c r="I317" s="318"/>
      <c r="J317" s="319"/>
      <c r="K317" s="297" t="s">
        <v>1105</v>
      </c>
      <c r="L317" s="298"/>
      <c r="M317" s="298"/>
      <c r="N317" s="298"/>
      <c r="O317" s="298"/>
      <c r="P317" s="298"/>
      <c r="Q317" s="298"/>
      <c r="R317" s="298"/>
      <c r="S317" s="298"/>
      <c r="T317" s="299"/>
    </row>
    <row r="318" spans="2:20" ht="36" customHeight="1" x14ac:dyDescent="0.2">
      <c r="B318" s="343"/>
      <c r="C318" s="317" t="s">
        <v>924</v>
      </c>
      <c r="D318" s="346"/>
      <c r="E318" s="317" t="s">
        <v>942</v>
      </c>
      <c r="F318" s="346"/>
      <c r="G318" s="317" t="s">
        <v>806</v>
      </c>
      <c r="H318" s="318"/>
      <c r="I318" s="318"/>
      <c r="J318" s="319"/>
      <c r="K318" s="297" t="s">
        <v>954</v>
      </c>
      <c r="L318" s="298"/>
      <c r="M318" s="298"/>
      <c r="N318" s="298"/>
      <c r="O318" s="298"/>
      <c r="P318" s="298"/>
      <c r="Q318" s="298"/>
      <c r="R318" s="298"/>
      <c r="S318" s="298"/>
      <c r="T318" s="299"/>
    </row>
    <row r="319" spans="2:20" ht="33" customHeight="1" x14ac:dyDescent="0.2">
      <c r="B319" s="343"/>
      <c r="C319" s="317" t="s">
        <v>776</v>
      </c>
      <c r="D319" s="319"/>
      <c r="E319" s="317"/>
      <c r="F319" s="346"/>
      <c r="G319" s="344" t="s">
        <v>807</v>
      </c>
      <c r="H319" s="345"/>
      <c r="I319" s="345"/>
      <c r="J319" s="346"/>
      <c r="K319" s="291" t="s">
        <v>1106</v>
      </c>
      <c r="L319" s="292"/>
      <c r="M319" s="292"/>
      <c r="N319" s="292"/>
      <c r="O319" s="292"/>
      <c r="P319" s="292"/>
      <c r="Q319" s="292"/>
      <c r="R319" s="292"/>
      <c r="S319" s="292"/>
      <c r="T319" s="293"/>
    </row>
    <row r="320" spans="2:20" ht="38.450000000000003" customHeight="1" x14ac:dyDescent="0.2">
      <c r="B320" s="343"/>
      <c r="C320" s="317" t="s">
        <v>831</v>
      </c>
      <c r="D320" s="319"/>
      <c r="E320" s="317"/>
      <c r="F320" s="346"/>
      <c r="G320" s="344" t="s">
        <v>807</v>
      </c>
      <c r="H320" s="345"/>
      <c r="I320" s="345"/>
      <c r="J320" s="346"/>
      <c r="K320" s="291" t="s">
        <v>1107</v>
      </c>
      <c r="L320" s="292"/>
      <c r="M320" s="292"/>
      <c r="N320" s="292"/>
      <c r="O320" s="292"/>
      <c r="P320" s="292"/>
      <c r="Q320" s="292"/>
      <c r="R320" s="292"/>
      <c r="S320" s="292"/>
      <c r="T320" s="293"/>
    </row>
    <row r="321" spans="2:24" ht="30" customHeight="1" x14ac:dyDescent="0.2">
      <c r="B321" s="343"/>
      <c r="C321" s="317" t="s">
        <v>798</v>
      </c>
      <c r="D321" s="319"/>
      <c r="E321" s="317" t="s">
        <v>832</v>
      </c>
      <c r="F321" s="319"/>
      <c r="G321" s="344" t="s">
        <v>807</v>
      </c>
      <c r="H321" s="345"/>
      <c r="I321" s="345"/>
      <c r="J321" s="346"/>
      <c r="K321" s="291" t="s">
        <v>1108</v>
      </c>
      <c r="L321" s="292"/>
      <c r="M321" s="292"/>
      <c r="N321" s="292"/>
      <c r="O321" s="292"/>
      <c r="P321" s="292"/>
      <c r="Q321" s="292"/>
      <c r="R321" s="292"/>
      <c r="S321" s="292"/>
      <c r="T321" s="293"/>
    </row>
    <row r="322" spans="2:24" ht="33.6" customHeight="1" x14ac:dyDescent="0.2">
      <c r="B322" s="343"/>
      <c r="C322" s="317"/>
      <c r="D322" s="319"/>
      <c r="E322" s="317"/>
      <c r="F322" s="319"/>
      <c r="G322" s="317" t="s">
        <v>1008</v>
      </c>
      <c r="H322" s="318"/>
      <c r="I322" s="318"/>
      <c r="J322" s="319"/>
      <c r="K322" s="291" t="s">
        <v>1109</v>
      </c>
      <c r="L322" s="292"/>
      <c r="M322" s="292"/>
      <c r="N322" s="292"/>
      <c r="O322" s="292"/>
      <c r="P322" s="292"/>
      <c r="Q322" s="292"/>
      <c r="R322" s="292"/>
      <c r="S322" s="292"/>
      <c r="T322" s="293"/>
    </row>
    <row r="323" spans="2:24" ht="27.75" customHeight="1" x14ac:dyDescent="0.2">
      <c r="B323" s="261"/>
      <c r="C323" s="301"/>
      <c r="D323" s="301"/>
      <c r="E323" s="301"/>
      <c r="F323" s="301"/>
      <c r="G323" s="301"/>
      <c r="H323" s="301"/>
      <c r="I323" s="301"/>
      <c r="J323" s="301"/>
      <c r="K323" s="301"/>
      <c r="L323" s="301"/>
      <c r="M323" s="301"/>
      <c r="N323" s="301"/>
      <c r="O323" s="301"/>
      <c r="P323" s="301"/>
      <c r="Q323" s="301"/>
      <c r="R323" s="301"/>
      <c r="S323" s="301"/>
      <c r="T323" s="262"/>
    </row>
    <row r="324" spans="2:24" ht="25.9" customHeight="1" x14ac:dyDescent="0.2">
      <c r="B324" s="438" t="s">
        <v>106</v>
      </c>
      <c r="C324" s="439"/>
      <c r="D324" s="439"/>
      <c r="E324" s="439"/>
      <c r="F324" s="439"/>
      <c r="G324" s="439"/>
      <c r="H324" s="439"/>
      <c r="I324" s="439"/>
      <c r="J324" s="439"/>
      <c r="K324" s="439"/>
      <c r="L324" s="439"/>
      <c r="M324" s="439"/>
      <c r="N324" s="439"/>
      <c r="O324" s="439"/>
      <c r="P324" s="439"/>
      <c r="Q324" s="439"/>
      <c r="R324" s="439"/>
      <c r="S324" s="439"/>
      <c r="T324" s="440"/>
    </row>
    <row r="325" spans="2:24" ht="23.45" customHeight="1" x14ac:dyDescent="0.2">
      <c r="B325" s="421" t="s">
        <v>48</v>
      </c>
      <c r="C325" s="422"/>
      <c r="D325" s="422"/>
      <c r="E325" s="422"/>
      <c r="F325" s="423"/>
      <c r="G325" s="436" t="s">
        <v>107</v>
      </c>
      <c r="H325" s="436"/>
      <c r="I325" s="436"/>
      <c r="J325" s="436"/>
      <c r="K325" s="436"/>
      <c r="L325" s="436"/>
      <c r="M325" s="436"/>
      <c r="N325" s="436"/>
      <c r="O325" s="436"/>
      <c r="P325" s="436"/>
      <c r="Q325" s="436"/>
      <c r="R325" s="436"/>
      <c r="S325" s="421" t="s">
        <v>108</v>
      </c>
      <c r="T325" s="423"/>
    </row>
    <row r="326" spans="2:24" ht="181.9" customHeight="1" x14ac:dyDescent="0.2">
      <c r="B326" s="253" t="s">
        <v>548</v>
      </c>
      <c r="C326" s="253"/>
      <c r="D326" s="253"/>
      <c r="E326" s="253"/>
      <c r="F326" s="253"/>
      <c r="G326" s="283" t="s">
        <v>1036</v>
      </c>
      <c r="H326" s="283"/>
      <c r="I326" s="283"/>
      <c r="J326" s="283"/>
      <c r="K326" s="283"/>
      <c r="L326" s="283"/>
      <c r="M326" s="283"/>
      <c r="N326" s="283"/>
      <c r="O326" s="283"/>
      <c r="P326" s="283"/>
      <c r="Q326" s="283"/>
      <c r="R326" s="283"/>
      <c r="S326" s="259" t="s">
        <v>854</v>
      </c>
      <c r="T326" s="260"/>
      <c r="V326" s="462"/>
      <c r="W326" s="462"/>
    </row>
    <row r="327" spans="2:24" ht="47.45" customHeight="1" x14ac:dyDescent="0.2">
      <c r="B327" s="253" t="s">
        <v>886</v>
      </c>
      <c r="C327" s="253"/>
      <c r="D327" s="253"/>
      <c r="E327" s="253"/>
      <c r="F327" s="253"/>
      <c r="G327" s="283" t="s">
        <v>978</v>
      </c>
      <c r="H327" s="283"/>
      <c r="I327" s="283"/>
      <c r="J327" s="283"/>
      <c r="K327" s="283"/>
      <c r="L327" s="283"/>
      <c r="M327" s="283"/>
      <c r="N327" s="283"/>
      <c r="O327" s="283"/>
      <c r="P327" s="283"/>
      <c r="Q327" s="283"/>
      <c r="R327" s="283"/>
      <c r="S327" s="259" t="s">
        <v>906</v>
      </c>
      <c r="T327" s="260"/>
    </row>
    <row r="328" spans="2:24" ht="42.6" customHeight="1" x14ac:dyDescent="0.2">
      <c r="B328" s="253" t="s">
        <v>1047</v>
      </c>
      <c r="C328" s="253"/>
      <c r="D328" s="253"/>
      <c r="E328" s="253"/>
      <c r="F328" s="253"/>
      <c r="G328" s="330" t="s">
        <v>1048</v>
      </c>
      <c r="H328" s="331"/>
      <c r="I328" s="331"/>
      <c r="J328" s="331"/>
      <c r="K328" s="331"/>
      <c r="L328" s="331"/>
      <c r="M328" s="331"/>
      <c r="N328" s="331"/>
      <c r="O328" s="331"/>
      <c r="P328" s="331"/>
      <c r="Q328" s="331"/>
      <c r="R328" s="332"/>
      <c r="S328" s="330"/>
      <c r="T328" s="332"/>
    </row>
    <row r="329" spans="2:24" ht="42.6" customHeight="1" x14ac:dyDescent="0.2">
      <c r="B329" s="253" t="s">
        <v>944</v>
      </c>
      <c r="C329" s="253"/>
      <c r="D329" s="253"/>
      <c r="E329" s="253"/>
      <c r="F329" s="253"/>
      <c r="G329" s="330" t="s">
        <v>943</v>
      </c>
      <c r="H329" s="331"/>
      <c r="I329" s="331"/>
      <c r="J329" s="331"/>
      <c r="K329" s="331"/>
      <c r="L329" s="331"/>
      <c r="M329" s="331"/>
      <c r="N329" s="331"/>
      <c r="O329" s="331"/>
      <c r="P329" s="331"/>
      <c r="Q329" s="331"/>
      <c r="R329" s="332"/>
      <c r="S329" s="330"/>
      <c r="T329" s="332"/>
    </row>
    <row r="330" spans="2:24" ht="26.25" customHeight="1" x14ac:dyDescent="0.2">
      <c r="B330" s="438" t="s">
        <v>543</v>
      </c>
      <c r="C330" s="439"/>
      <c r="D330" s="439"/>
      <c r="E330" s="439"/>
      <c r="F330" s="439"/>
      <c r="G330" s="439"/>
      <c r="H330" s="439"/>
      <c r="I330" s="439"/>
      <c r="J330" s="439"/>
      <c r="K330" s="439"/>
      <c r="L330" s="439"/>
      <c r="M330" s="439"/>
      <c r="N330" s="439"/>
      <c r="O330" s="439"/>
      <c r="P330" s="439"/>
      <c r="Q330" s="439"/>
      <c r="R330" s="439"/>
      <c r="S330" s="439"/>
      <c r="T330" s="440"/>
    </row>
    <row r="331" spans="2:24" ht="23.25" customHeight="1" x14ac:dyDescent="0.2">
      <c r="B331" s="433" t="s">
        <v>48</v>
      </c>
      <c r="C331" s="434"/>
      <c r="D331" s="434"/>
      <c r="E331" s="434"/>
      <c r="F331" s="435"/>
      <c r="G331" s="421" t="s">
        <v>107</v>
      </c>
      <c r="H331" s="422"/>
      <c r="I331" s="422"/>
      <c r="J331" s="422"/>
      <c r="K331" s="422"/>
      <c r="L331" s="422"/>
      <c r="M331" s="422"/>
      <c r="N331" s="422"/>
      <c r="O331" s="422"/>
      <c r="P331" s="422"/>
      <c r="Q331" s="422"/>
      <c r="R331" s="423"/>
      <c r="S331" s="421" t="s">
        <v>108</v>
      </c>
      <c r="T331" s="423"/>
    </row>
    <row r="332" spans="2:24" ht="321" customHeight="1" x14ac:dyDescent="0.2">
      <c r="B332" s="330" t="s">
        <v>925</v>
      </c>
      <c r="C332" s="331"/>
      <c r="D332" s="331"/>
      <c r="E332" s="331"/>
      <c r="F332" s="332"/>
      <c r="G332" s="330" t="s">
        <v>1017</v>
      </c>
      <c r="H332" s="331"/>
      <c r="I332" s="331"/>
      <c r="J332" s="331"/>
      <c r="K332" s="331"/>
      <c r="L332" s="331"/>
      <c r="M332" s="331"/>
      <c r="N332" s="331"/>
      <c r="O332" s="331"/>
      <c r="P332" s="331"/>
      <c r="Q332" s="331"/>
      <c r="R332" s="332"/>
      <c r="S332" s="310" t="s">
        <v>916</v>
      </c>
      <c r="T332" s="310"/>
    </row>
    <row r="333" spans="2:24" ht="141.6" customHeight="1" x14ac:dyDescent="0.2">
      <c r="B333" s="330" t="s">
        <v>926</v>
      </c>
      <c r="C333" s="331"/>
      <c r="D333" s="331"/>
      <c r="E333" s="331"/>
      <c r="F333" s="332"/>
      <c r="G333" s="330" t="s">
        <v>1018</v>
      </c>
      <c r="H333" s="331"/>
      <c r="I333" s="331"/>
      <c r="J333" s="331"/>
      <c r="K333" s="331"/>
      <c r="L333" s="331"/>
      <c r="M333" s="331"/>
      <c r="N333" s="331"/>
      <c r="O333" s="331"/>
      <c r="P333" s="331"/>
      <c r="Q333" s="331"/>
      <c r="R333" s="332"/>
      <c r="S333" s="259" t="s">
        <v>905</v>
      </c>
      <c r="T333" s="260"/>
    </row>
    <row r="334" spans="2:24" ht="26.25" customHeight="1" x14ac:dyDescent="0.2">
      <c r="B334" s="438" t="s">
        <v>122</v>
      </c>
      <c r="C334" s="439"/>
      <c r="D334" s="439"/>
      <c r="E334" s="439"/>
      <c r="F334" s="439"/>
      <c r="G334" s="439"/>
      <c r="H334" s="439"/>
      <c r="I334" s="439"/>
      <c r="J334" s="439"/>
      <c r="K334" s="439"/>
      <c r="L334" s="439"/>
      <c r="M334" s="439"/>
      <c r="N334" s="439"/>
      <c r="O334" s="439"/>
      <c r="P334" s="439"/>
      <c r="Q334" s="439"/>
      <c r="R334" s="439"/>
      <c r="S334" s="439"/>
      <c r="T334" s="440"/>
    </row>
    <row r="335" spans="2:24" ht="94.5" customHeight="1" x14ac:dyDescent="0.2">
      <c r="B335" s="433" t="s">
        <v>48</v>
      </c>
      <c r="C335" s="434"/>
      <c r="D335" s="434"/>
      <c r="E335" s="434"/>
      <c r="F335" s="435"/>
      <c r="G335" s="436" t="s">
        <v>107</v>
      </c>
      <c r="H335" s="436"/>
      <c r="I335" s="436"/>
      <c r="J335" s="436"/>
      <c r="K335" s="436"/>
      <c r="L335" s="436"/>
      <c r="M335" s="436"/>
      <c r="N335" s="436"/>
      <c r="O335" s="436"/>
      <c r="P335" s="436"/>
      <c r="Q335" s="436"/>
      <c r="R335" s="436"/>
      <c r="S335" s="421" t="s">
        <v>108</v>
      </c>
      <c r="T335" s="423"/>
    </row>
    <row r="336" spans="2:24" ht="147.6" customHeight="1" x14ac:dyDescent="0.2">
      <c r="B336" s="254" t="s">
        <v>732</v>
      </c>
      <c r="C336" s="255"/>
      <c r="D336" s="255"/>
      <c r="E336" s="255"/>
      <c r="F336" s="333"/>
      <c r="G336" s="412" t="s">
        <v>1143</v>
      </c>
      <c r="H336" s="413"/>
      <c r="I336" s="413"/>
      <c r="J336" s="413"/>
      <c r="K336" s="413"/>
      <c r="L336" s="413"/>
      <c r="M336" s="413"/>
      <c r="N336" s="413"/>
      <c r="O336" s="413"/>
      <c r="P336" s="413"/>
      <c r="Q336" s="413"/>
      <c r="R336" s="414"/>
      <c r="S336" s="437" t="s">
        <v>931</v>
      </c>
      <c r="T336" s="416"/>
      <c r="W336" s="405"/>
      <c r="X336" s="405"/>
    </row>
    <row r="337" spans="1:24" ht="271.14999999999998" customHeight="1" x14ac:dyDescent="0.2">
      <c r="B337" s="334"/>
      <c r="C337" s="417"/>
      <c r="D337" s="417"/>
      <c r="E337" s="417"/>
      <c r="F337" s="336"/>
      <c r="G337" s="406" t="s">
        <v>955</v>
      </c>
      <c r="H337" s="407"/>
      <c r="I337" s="407"/>
      <c r="J337" s="407"/>
      <c r="K337" s="407"/>
      <c r="L337" s="407"/>
      <c r="M337" s="407"/>
      <c r="N337" s="407"/>
      <c r="O337" s="407"/>
      <c r="P337" s="407"/>
      <c r="Q337" s="407"/>
      <c r="R337" s="408"/>
      <c r="S337" s="416"/>
      <c r="T337" s="416"/>
      <c r="W337" s="405"/>
      <c r="X337" s="405"/>
    </row>
    <row r="338" spans="1:24" ht="188.45" customHeight="1" x14ac:dyDescent="0.2">
      <c r="A338" s="99"/>
      <c r="B338" s="334"/>
      <c r="C338" s="417"/>
      <c r="D338" s="417"/>
      <c r="E338" s="417"/>
      <c r="F338" s="336"/>
      <c r="G338" s="271" t="s">
        <v>956</v>
      </c>
      <c r="H338" s="272"/>
      <c r="I338" s="272"/>
      <c r="J338" s="272"/>
      <c r="K338" s="272"/>
      <c r="L338" s="272"/>
      <c r="M338" s="272"/>
      <c r="N338" s="272"/>
      <c r="O338" s="272"/>
      <c r="P338" s="272"/>
      <c r="Q338" s="272"/>
      <c r="R338" s="272"/>
      <c r="S338" s="416"/>
      <c r="T338" s="416"/>
      <c r="W338" s="405"/>
      <c r="X338" s="405"/>
    </row>
    <row r="339" spans="1:24" ht="163.9" customHeight="1" x14ac:dyDescent="0.2">
      <c r="B339" s="334"/>
      <c r="C339" s="417"/>
      <c r="D339" s="417"/>
      <c r="E339" s="417"/>
      <c r="F339" s="336"/>
      <c r="G339" s="271" t="s">
        <v>980</v>
      </c>
      <c r="H339" s="272"/>
      <c r="I339" s="272"/>
      <c r="J339" s="272"/>
      <c r="K339" s="272"/>
      <c r="L339" s="272"/>
      <c r="M339" s="272"/>
      <c r="N339" s="272"/>
      <c r="O339" s="272"/>
      <c r="P339" s="272"/>
      <c r="Q339" s="272"/>
      <c r="R339" s="272"/>
      <c r="S339" s="416"/>
      <c r="T339" s="416"/>
      <c r="W339" s="405"/>
      <c r="X339" s="405"/>
    </row>
    <row r="340" spans="1:24" ht="259.14999999999998" customHeight="1" x14ac:dyDescent="0.2">
      <c r="B340" s="334"/>
      <c r="C340" s="417"/>
      <c r="D340" s="417"/>
      <c r="E340" s="417"/>
      <c r="F340" s="336"/>
      <c r="G340" s="409" t="s">
        <v>966</v>
      </c>
      <c r="H340" s="410"/>
      <c r="I340" s="410"/>
      <c r="J340" s="410"/>
      <c r="K340" s="410"/>
      <c r="L340" s="410"/>
      <c r="M340" s="410"/>
      <c r="N340" s="410"/>
      <c r="O340" s="410"/>
      <c r="P340" s="410"/>
      <c r="Q340" s="410"/>
      <c r="R340" s="410"/>
      <c r="S340" s="416"/>
      <c r="T340" s="416"/>
      <c r="W340" s="405"/>
      <c r="X340" s="405"/>
    </row>
    <row r="341" spans="1:24" ht="227.45" customHeight="1" x14ac:dyDescent="0.2">
      <c r="B341" s="334"/>
      <c r="C341" s="417"/>
      <c r="D341" s="417"/>
      <c r="E341" s="417"/>
      <c r="F341" s="336"/>
      <c r="G341" s="271" t="s">
        <v>957</v>
      </c>
      <c r="H341" s="272"/>
      <c r="I341" s="272"/>
      <c r="J341" s="272"/>
      <c r="K341" s="272"/>
      <c r="L341" s="272"/>
      <c r="M341" s="272"/>
      <c r="N341" s="272"/>
      <c r="O341" s="272"/>
      <c r="P341" s="272"/>
      <c r="Q341" s="272"/>
      <c r="R341" s="272"/>
      <c r="S341" s="416"/>
      <c r="T341" s="416"/>
      <c r="W341" s="405"/>
      <c r="X341" s="405"/>
    </row>
    <row r="342" spans="1:24" ht="187.15" customHeight="1" x14ac:dyDescent="0.2">
      <c r="B342" s="334"/>
      <c r="C342" s="417"/>
      <c r="D342" s="417"/>
      <c r="E342" s="417"/>
      <c r="F342" s="336"/>
      <c r="G342" s="409" t="s">
        <v>1160</v>
      </c>
      <c r="H342" s="410"/>
      <c r="I342" s="410"/>
      <c r="J342" s="410"/>
      <c r="K342" s="410"/>
      <c r="L342" s="410"/>
      <c r="M342" s="410"/>
      <c r="N342" s="410"/>
      <c r="O342" s="410"/>
      <c r="P342" s="410"/>
      <c r="Q342" s="410"/>
      <c r="R342" s="410"/>
      <c r="S342" s="416"/>
      <c r="T342" s="416"/>
      <c r="W342" s="405"/>
      <c r="X342" s="405"/>
    </row>
    <row r="343" spans="1:24" ht="210.6" customHeight="1" x14ac:dyDescent="0.2">
      <c r="B343" s="334"/>
      <c r="C343" s="417"/>
      <c r="D343" s="417"/>
      <c r="E343" s="417"/>
      <c r="F343" s="336"/>
      <c r="G343" s="271" t="s">
        <v>1144</v>
      </c>
      <c r="H343" s="272"/>
      <c r="I343" s="272"/>
      <c r="J343" s="272"/>
      <c r="K343" s="272"/>
      <c r="L343" s="272"/>
      <c r="M343" s="272"/>
      <c r="N343" s="272"/>
      <c r="O343" s="272"/>
      <c r="P343" s="272"/>
      <c r="Q343" s="272"/>
      <c r="R343" s="411"/>
      <c r="S343" s="416"/>
      <c r="T343" s="416"/>
      <c r="W343" s="405"/>
      <c r="X343" s="405"/>
    </row>
    <row r="344" spans="1:24" ht="127.15" customHeight="1" x14ac:dyDescent="0.2">
      <c r="B344" s="334"/>
      <c r="C344" s="417"/>
      <c r="D344" s="417"/>
      <c r="E344" s="417"/>
      <c r="F344" s="336"/>
      <c r="G344" s="271" t="s">
        <v>958</v>
      </c>
      <c r="H344" s="272"/>
      <c r="I344" s="272"/>
      <c r="J344" s="272"/>
      <c r="K344" s="272"/>
      <c r="L344" s="272"/>
      <c r="M344" s="272"/>
      <c r="N344" s="272"/>
      <c r="O344" s="272"/>
      <c r="P344" s="272"/>
      <c r="Q344" s="272"/>
      <c r="R344" s="411"/>
      <c r="S344" s="416"/>
      <c r="T344" s="416"/>
      <c r="W344" s="405"/>
      <c r="X344" s="405"/>
    </row>
    <row r="345" spans="1:24" ht="234" customHeight="1" x14ac:dyDescent="0.2">
      <c r="B345" s="334"/>
      <c r="C345" s="417"/>
      <c r="D345" s="417"/>
      <c r="E345" s="417"/>
      <c r="F345" s="336"/>
      <c r="G345" s="271" t="s">
        <v>1145</v>
      </c>
      <c r="H345" s="272"/>
      <c r="I345" s="272"/>
      <c r="J345" s="272"/>
      <c r="K345" s="272"/>
      <c r="L345" s="272"/>
      <c r="M345" s="272"/>
      <c r="N345" s="272"/>
      <c r="O345" s="272"/>
      <c r="P345" s="272"/>
      <c r="Q345" s="272"/>
      <c r="R345" s="272"/>
      <c r="S345" s="416"/>
      <c r="T345" s="416"/>
      <c r="W345" s="405"/>
      <c r="X345" s="405"/>
    </row>
    <row r="346" spans="1:24" ht="409.15" customHeight="1" x14ac:dyDescent="0.2">
      <c r="B346" s="334"/>
      <c r="C346" s="417"/>
      <c r="D346" s="417"/>
      <c r="E346" s="417"/>
      <c r="F346" s="336"/>
      <c r="G346" s="275" t="s">
        <v>959</v>
      </c>
      <c r="H346" s="276"/>
      <c r="I346" s="276"/>
      <c r="J346" s="276"/>
      <c r="K346" s="276"/>
      <c r="L346" s="276"/>
      <c r="M346" s="276"/>
      <c r="N346" s="276"/>
      <c r="O346" s="276"/>
      <c r="P346" s="276"/>
      <c r="Q346" s="276"/>
      <c r="R346" s="277"/>
      <c r="S346" s="416"/>
      <c r="T346" s="416"/>
      <c r="W346" s="405"/>
      <c r="X346" s="405"/>
    </row>
    <row r="347" spans="1:24" ht="22.15" customHeight="1" x14ac:dyDescent="0.2">
      <c r="B347" s="334"/>
      <c r="C347" s="417"/>
      <c r="D347" s="417"/>
      <c r="E347" s="417"/>
      <c r="F347" s="336"/>
      <c r="G347" s="278"/>
      <c r="H347" s="279"/>
      <c r="I347" s="279"/>
      <c r="J347" s="279"/>
      <c r="K347" s="279"/>
      <c r="L347" s="279"/>
      <c r="M347" s="279"/>
      <c r="N347" s="279"/>
      <c r="O347" s="279"/>
      <c r="P347" s="279"/>
      <c r="Q347" s="279"/>
      <c r="R347" s="280"/>
      <c r="S347" s="416"/>
      <c r="T347" s="416"/>
      <c r="W347" s="405"/>
      <c r="X347" s="405"/>
    </row>
    <row r="348" spans="1:24" ht="162" customHeight="1" x14ac:dyDescent="0.2">
      <c r="B348" s="334"/>
      <c r="C348" s="417"/>
      <c r="D348" s="417"/>
      <c r="E348" s="417"/>
      <c r="F348" s="336"/>
      <c r="G348" s="271" t="s">
        <v>1146</v>
      </c>
      <c r="H348" s="272"/>
      <c r="I348" s="272"/>
      <c r="J348" s="272"/>
      <c r="K348" s="272"/>
      <c r="L348" s="272"/>
      <c r="M348" s="272"/>
      <c r="N348" s="272"/>
      <c r="O348" s="272"/>
      <c r="P348" s="272"/>
      <c r="Q348" s="272"/>
      <c r="R348" s="272"/>
      <c r="S348" s="416"/>
      <c r="T348" s="416"/>
      <c r="W348" s="405"/>
      <c r="X348" s="405"/>
    </row>
    <row r="349" spans="1:24" ht="187.15" customHeight="1" x14ac:dyDescent="0.2">
      <c r="B349" s="334"/>
      <c r="C349" s="417"/>
      <c r="D349" s="417"/>
      <c r="E349" s="417"/>
      <c r="F349" s="336"/>
      <c r="G349" s="271" t="s">
        <v>1147</v>
      </c>
      <c r="H349" s="272"/>
      <c r="I349" s="272"/>
      <c r="J349" s="272"/>
      <c r="K349" s="272"/>
      <c r="L349" s="272"/>
      <c r="M349" s="272"/>
      <c r="N349" s="272"/>
      <c r="O349" s="272"/>
      <c r="P349" s="272"/>
      <c r="Q349" s="272"/>
      <c r="R349" s="411"/>
      <c r="S349" s="416"/>
      <c r="T349" s="416"/>
      <c r="W349" s="405"/>
      <c r="X349" s="405"/>
    </row>
    <row r="350" spans="1:24" ht="208.15" customHeight="1" x14ac:dyDescent="0.2">
      <c r="B350" s="334"/>
      <c r="C350" s="417"/>
      <c r="D350" s="417"/>
      <c r="E350" s="417"/>
      <c r="F350" s="336"/>
      <c r="G350" s="271" t="s">
        <v>1148</v>
      </c>
      <c r="H350" s="273"/>
      <c r="I350" s="273"/>
      <c r="J350" s="273"/>
      <c r="K350" s="273"/>
      <c r="L350" s="273"/>
      <c r="M350" s="273"/>
      <c r="N350" s="273"/>
      <c r="O350" s="273"/>
      <c r="P350" s="273"/>
      <c r="Q350" s="273"/>
      <c r="R350" s="274"/>
      <c r="S350" s="416"/>
      <c r="T350" s="416"/>
      <c r="W350" s="405"/>
      <c r="X350" s="405"/>
    </row>
    <row r="351" spans="1:24" ht="409.6" customHeight="1" x14ac:dyDescent="0.2">
      <c r="B351" s="334"/>
      <c r="C351" s="417"/>
      <c r="D351" s="417"/>
      <c r="E351" s="417"/>
      <c r="F351" s="336"/>
      <c r="G351" s="275" t="s">
        <v>1149</v>
      </c>
      <c r="H351" s="276"/>
      <c r="I351" s="276"/>
      <c r="J351" s="276"/>
      <c r="K351" s="276"/>
      <c r="L351" s="276"/>
      <c r="M351" s="276"/>
      <c r="N351" s="276"/>
      <c r="O351" s="276"/>
      <c r="P351" s="276"/>
      <c r="Q351" s="276"/>
      <c r="R351" s="277"/>
      <c r="S351" s="416"/>
      <c r="T351" s="416"/>
      <c r="W351" s="405"/>
      <c r="X351" s="405"/>
    </row>
    <row r="352" spans="1:24" ht="41.45" customHeight="1" x14ac:dyDescent="0.2">
      <c r="B352" s="334"/>
      <c r="C352" s="417"/>
      <c r="D352" s="417"/>
      <c r="E352" s="417"/>
      <c r="F352" s="336"/>
      <c r="G352" s="278"/>
      <c r="H352" s="279"/>
      <c r="I352" s="279"/>
      <c r="J352" s="279"/>
      <c r="K352" s="279"/>
      <c r="L352" s="279"/>
      <c r="M352" s="279"/>
      <c r="N352" s="279"/>
      <c r="O352" s="279"/>
      <c r="P352" s="279"/>
      <c r="Q352" s="279"/>
      <c r="R352" s="280"/>
      <c r="S352" s="416"/>
      <c r="T352" s="416"/>
      <c r="W352" s="405"/>
      <c r="X352" s="405"/>
    </row>
    <row r="353" spans="2:24" ht="348.6" customHeight="1" x14ac:dyDescent="0.2">
      <c r="B353" s="334"/>
      <c r="C353" s="417"/>
      <c r="D353" s="417"/>
      <c r="E353" s="417"/>
      <c r="F353" s="336"/>
      <c r="G353" s="406" t="s">
        <v>1150</v>
      </c>
      <c r="H353" s="407"/>
      <c r="I353" s="407"/>
      <c r="J353" s="407"/>
      <c r="K353" s="407"/>
      <c r="L353" s="407"/>
      <c r="M353" s="407"/>
      <c r="N353" s="407"/>
      <c r="O353" s="407"/>
      <c r="P353" s="407"/>
      <c r="Q353" s="407"/>
      <c r="R353" s="408"/>
      <c r="S353" s="416"/>
      <c r="T353" s="416"/>
      <c r="W353" s="405"/>
      <c r="X353" s="405"/>
    </row>
    <row r="354" spans="2:24" ht="159" customHeight="1" x14ac:dyDescent="0.2">
      <c r="B354" s="334"/>
      <c r="C354" s="417"/>
      <c r="D354" s="417"/>
      <c r="E354" s="417"/>
      <c r="F354" s="336"/>
      <c r="G354" s="271" t="s">
        <v>1151</v>
      </c>
      <c r="H354" s="272"/>
      <c r="I354" s="272"/>
      <c r="J354" s="272"/>
      <c r="K354" s="272"/>
      <c r="L354" s="272"/>
      <c r="M354" s="272"/>
      <c r="N354" s="272"/>
      <c r="O354" s="272"/>
      <c r="P354" s="272"/>
      <c r="Q354" s="272"/>
      <c r="R354" s="272"/>
      <c r="S354" s="416"/>
      <c r="T354" s="416"/>
      <c r="W354" s="405"/>
      <c r="X354" s="405"/>
    </row>
    <row r="355" spans="2:24" ht="190.15" customHeight="1" x14ac:dyDescent="0.2">
      <c r="B355" s="334"/>
      <c r="C355" s="417"/>
      <c r="D355" s="417"/>
      <c r="E355" s="417"/>
      <c r="F355" s="336"/>
      <c r="G355" s="271" t="s">
        <v>981</v>
      </c>
      <c r="H355" s="272"/>
      <c r="I355" s="272"/>
      <c r="J355" s="272"/>
      <c r="K355" s="272"/>
      <c r="L355" s="272"/>
      <c r="M355" s="272"/>
      <c r="N355" s="272"/>
      <c r="O355" s="272"/>
      <c r="P355" s="272"/>
      <c r="Q355" s="272"/>
      <c r="R355" s="272"/>
      <c r="S355" s="416"/>
      <c r="T355" s="416"/>
      <c r="W355" s="405"/>
      <c r="X355" s="405"/>
    </row>
    <row r="356" spans="2:24" ht="172.15" customHeight="1" x14ac:dyDescent="0.2">
      <c r="B356" s="334"/>
      <c r="C356" s="417"/>
      <c r="D356" s="417"/>
      <c r="E356" s="417"/>
      <c r="F356" s="336"/>
      <c r="G356" s="271" t="s">
        <v>960</v>
      </c>
      <c r="H356" s="273"/>
      <c r="I356" s="273"/>
      <c r="J356" s="273"/>
      <c r="K356" s="273"/>
      <c r="L356" s="273"/>
      <c r="M356" s="273"/>
      <c r="N356" s="273"/>
      <c r="O356" s="273"/>
      <c r="P356" s="273"/>
      <c r="Q356" s="273"/>
      <c r="R356" s="274"/>
      <c r="S356" s="416"/>
      <c r="T356" s="416"/>
      <c r="W356" s="405"/>
      <c r="X356" s="405"/>
    </row>
    <row r="357" spans="2:24" ht="195.6" customHeight="1" x14ac:dyDescent="0.2">
      <c r="B357" s="334"/>
      <c r="C357" s="417"/>
      <c r="D357" s="417"/>
      <c r="E357" s="417"/>
      <c r="F357" s="336"/>
      <c r="G357" s="271" t="s">
        <v>1152</v>
      </c>
      <c r="H357" s="273"/>
      <c r="I357" s="273"/>
      <c r="J357" s="273"/>
      <c r="K357" s="273"/>
      <c r="L357" s="273"/>
      <c r="M357" s="273"/>
      <c r="N357" s="273"/>
      <c r="O357" s="273"/>
      <c r="P357" s="273"/>
      <c r="Q357" s="273"/>
      <c r="R357" s="274"/>
      <c r="S357" s="416"/>
      <c r="T357" s="416"/>
      <c r="W357" s="405"/>
      <c r="X357" s="405"/>
    </row>
    <row r="358" spans="2:24" ht="276" customHeight="1" x14ac:dyDescent="0.2">
      <c r="B358" s="334"/>
      <c r="C358" s="417"/>
      <c r="D358" s="417"/>
      <c r="E358" s="417"/>
      <c r="F358" s="336"/>
      <c r="G358" s="271" t="s">
        <v>1153</v>
      </c>
      <c r="H358" s="273"/>
      <c r="I358" s="273"/>
      <c r="J358" s="273"/>
      <c r="K358" s="273"/>
      <c r="L358" s="273"/>
      <c r="M358" s="273"/>
      <c r="N358" s="273"/>
      <c r="O358" s="273"/>
      <c r="P358" s="273"/>
      <c r="Q358" s="273"/>
      <c r="R358" s="274"/>
      <c r="S358" s="416"/>
      <c r="T358" s="416"/>
      <c r="W358" s="405"/>
      <c r="X358" s="405"/>
    </row>
    <row r="359" spans="2:24" ht="193.15" customHeight="1" x14ac:dyDescent="0.2">
      <c r="B359" s="334"/>
      <c r="C359" s="417"/>
      <c r="D359" s="417"/>
      <c r="E359" s="417"/>
      <c r="F359" s="336"/>
      <c r="G359" s="271" t="s">
        <v>961</v>
      </c>
      <c r="H359" s="272"/>
      <c r="I359" s="272"/>
      <c r="J359" s="272"/>
      <c r="K359" s="272"/>
      <c r="L359" s="272"/>
      <c r="M359" s="272"/>
      <c r="N359" s="272"/>
      <c r="O359" s="272"/>
      <c r="P359" s="272"/>
      <c r="Q359" s="272"/>
      <c r="R359" s="411"/>
      <c r="S359" s="416"/>
      <c r="T359" s="416"/>
      <c r="W359" s="405"/>
      <c r="X359" s="405"/>
    </row>
    <row r="360" spans="2:24" ht="161.44999999999999" customHeight="1" x14ac:dyDescent="0.2">
      <c r="B360" s="334"/>
      <c r="C360" s="417"/>
      <c r="D360" s="417"/>
      <c r="E360" s="417"/>
      <c r="F360" s="336"/>
      <c r="G360" s="406" t="s">
        <v>962</v>
      </c>
      <c r="H360" s="273"/>
      <c r="I360" s="273"/>
      <c r="J360" s="273"/>
      <c r="K360" s="273"/>
      <c r="L360" s="273"/>
      <c r="M360" s="273"/>
      <c r="N360" s="273"/>
      <c r="O360" s="273"/>
      <c r="P360" s="273"/>
      <c r="Q360" s="273"/>
      <c r="R360" s="274"/>
      <c r="S360" s="416"/>
      <c r="T360" s="416"/>
      <c r="W360" s="405"/>
      <c r="X360" s="405"/>
    </row>
    <row r="361" spans="2:24" ht="223.15" customHeight="1" x14ac:dyDescent="0.2">
      <c r="B361" s="334"/>
      <c r="C361" s="417"/>
      <c r="D361" s="417"/>
      <c r="E361" s="417"/>
      <c r="F361" s="336"/>
      <c r="G361" s="271" t="s">
        <v>963</v>
      </c>
      <c r="H361" s="272"/>
      <c r="I361" s="272"/>
      <c r="J361" s="272"/>
      <c r="K361" s="272"/>
      <c r="L361" s="272"/>
      <c r="M361" s="272"/>
      <c r="N361" s="272"/>
      <c r="O361" s="272"/>
      <c r="P361" s="272"/>
      <c r="Q361" s="272"/>
      <c r="R361" s="411"/>
      <c r="S361" s="416"/>
      <c r="T361" s="416"/>
      <c r="W361" s="405"/>
      <c r="X361" s="405"/>
    </row>
    <row r="362" spans="2:24" ht="250.9" customHeight="1" x14ac:dyDescent="0.2">
      <c r="B362" s="334"/>
      <c r="C362" s="417"/>
      <c r="D362" s="417"/>
      <c r="E362" s="417"/>
      <c r="F362" s="336"/>
      <c r="G362" s="271" t="s">
        <v>1154</v>
      </c>
      <c r="H362" s="272"/>
      <c r="I362" s="272"/>
      <c r="J362" s="272"/>
      <c r="K362" s="272"/>
      <c r="L362" s="272"/>
      <c r="M362" s="272"/>
      <c r="N362" s="272"/>
      <c r="O362" s="272"/>
      <c r="P362" s="272"/>
      <c r="Q362" s="272"/>
      <c r="R362" s="411"/>
      <c r="S362" s="416"/>
      <c r="T362" s="416"/>
      <c r="W362" s="405"/>
      <c r="X362" s="405"/>
    </row>
    <row r="363" spans="2:24" ht="401.45" customHeight="1" x14ac:dyDescent="0.2">
      <c r="B363" s="334"/>
      <c r="C363" s="417"/>
      <c r="D363" s="417"/>
      <c r="E363" s="417"/>
      <c r="F363" s="336"/>
      <c r="G363" s="271" t="s">
        <v>982</v>
      </c>
      <c r="H363" s="272"/>
      <c r="I363" s="272"/>
      <c r="J363" s="272"/>
      <c r="K363" s="272"/>
      <c r="L363" s="272"/>
      <c r="M363" s="272"/>
      <c r="N363" s="272"/>
      <c r="O363" s="272"/>
      <c r="P363" s="272"/>
      <c r="Q363" s="272"/>
      <c r="R363" s="411"/>
      <c r="S363" s="416"/>
      <c r="T363" s="416"/>
      <c r="W363" s="405"/>
      <c r="X363" s="405"/>
    </row>
    <row r="364" spans="2:24" ht="343.9" customHeight="1" x14ac:dyDescent="0.2">
      <c r="B364" s="334"/>
      <c r="C364" s="417"/>
      <c r="D364" s="417"/>
      <c r="E364" s="417"/>
      <c r="F364" s="336"/>
      <c r="G364" s="271" t="s">
        <v>1155</v>
      </c>
      <c r="H364" s="272"/>
      <c r="I364" s="272"/>
      <c r="J364" s="272"/>
      <c r="K364" s="272"/>
      <c r="L364" s="272"/>
      <c r="M364" s="272"/>
      <c r="N364" s="272"/>
      <c r="O364" s="272"/>
      <c r="P364" s="272"/>
      <c r="Q364" s="272"/>
      <c r="R364" s="411"/>
      <c r="S364" s="416"/>
      <c r="T364" s="416"/>
      <c r="W364" s="405"/>
      <c r="X364" s="405"/>
    </row>
    <row r="365" spans="2:24" ht="192.6" customHeight="1" x14ac:dyDescent="0.2">
      <c r="B365" s="334"/>
      <c r="C365" s="417"/>
      <c r="D365" s="417"/>
      <c r="E365" s="417"/>
      <c r="F365" s="336"/>
      <c r="G365" s="271" t="s">
        <v>967</v>
      </c>
      <c r="H365" s="272"/>
      <c r="I365" s="272"/>
      <c r="J365" s="272"/>
      <c r="K365" s="272"/>
      <c r="L365" s="272"/>
      <c r="M365" s="272"/>
      <c r="N365" s="272"/>
      <c r="O365" s="272"/>
      <c r="P365" s="272"/>
      <c r="Q365" s="272"/>
      <c r="R365" s="411"/>
      <c r="S365" s="416"/>
      <c r="T365" s="416"/>
      <c r="W365" s="405"/>
      <c r="X365" s="405"/>
    </row>
    <row r="366" spans="2:24" ht="112.15" customHeight="1" x14ac:dyDescent="0.2">
      <c r="B366" s="334"/>
      <c r="C366" s="417"/>
      <c r="D366" s="417"/>
      <c r="E366" s="417"/>
      <c r="F366" s="336"/>
      <c r="G366" s="271" t="s">
        <v>983</v>
      </c>
      <c r="H366" s="272"/>
      <c r="I366" s="272"/>
      <c r="J366" s="272"/>
      <c r="K366" s="272"/>
      <c r="L366" s="272"/>
      <c r="M366" s="272"/>
      <c r="N366" s="272"/>
      <c r="O366" s="272"/>
      <c r="P366" s="272"/>
      <c r="Q366" s="272"/>
      <c r="R366" s="411"/>
      <c r="S366" s="416"/>
      <c r="T366" s="416"/>
      <c r="W366" s="405"/>
      <c r="X366" s="405"/>
    </row>
    <row r="367" spans="2:24" ht="127.15" customHeight="1" x14ac:dyDescent="0.2">
      <c r="B367" s="334"/>
      <c r="C367" s="417"/>
      <c r="D367" s="417"/>
      <c r="E367" s="417"/>
      <c r="F367" s="336"/>
      <c r="G367" s="271" t="s">
        <v>1156</v>
      </c>
      <c r="H367" s="272"/>
      <c r="I367" s="272"/>
      <c r="J367" s="272"/>
      <c r="K367" s="272"/>
      <c r="L367" s="272"/>
      <c r="M367" s="272"/>
      <c r="N367" s="272"/>
      <c r="O367" s="272"/>
      <c r="P367" s="272"/>
      <c r="Q367" s="272"/>
      <c r="R367" s="411"/>
      <c r="S367" s="416"/>
      <c r="T367" s="416"/>
      <c r="W367" s="405"/>
      <c r="X367" s="405"/>
    </row>
    <row r="368" spans="2:24" ht="195.6" customHeight="1" x14ac:dyDescent="0.2">
      <c r="B368" s="334"/>
      <c r="C368" s="417"/>
      <c r="D368" s="417"/>
      <c r="E368" s="417"/>
      <c r="F368" s="336"/>
      <c r="G368" s="271" t="s">
        <v>1157</v>
      </c>
      <c r="H368" s="272"/>
      <c r="I368" s="272"/>
      <c r="J368" s="272"/>
      <c r="K368" s="272"/>
      <c r="L368" s="272"/>
      <c r="M368" s="272"/>
      <c r="N368" s="272"/>
      <c r="O368" s="272"/>
      <c r="P368" s="272"/>
      <c r="Q368" s="272"/>
      <c r="R368" s="411"/>
      <c r="S368" s="416"/>
      <c r="T368" s="416"/>
      <c r="W368" s="405"/>
      <c r="X368" s="405"/>
    </row>
    <row r="369" spans="1:24" ht="187.15" customHeight="1" x14ac:dyDescent="0.2">
      <c r="B369" s="334"/>
      <c r="C369" s="417"/>
      <c r="D369" s="417"/>
      <c r="E369" s="417"/>
      <c r="F369" s="336"/>
      <c r="G369" s="271" t="s">
        <v>1158</v>
      </c>
      <c r="H369" s="272"/>
      <c r="I369" s="272"/>
      <c r="J369" s="272"/>
      <c r="K369" s="272"/>
      <c r="L369" s="272"/>
      <c r="M369" s="272"/>
      <c r="N369" s="272"/>
      <c r="O369" s="272"/>
      <c r="P369" s="272"/>
      <c r="Q369" s="272"/>
      <c r="R369" s="411"/>
      <c r="S369" s="416"/>
      <c r="T369" s="416"/>
      <c r="W369" s="405"/>
      <c r="X369" s="405"/>
    </row>
    <row r="370" spans="1:24" ht="187.15" customHeight="1" x14ac:dyDescent="0.2">
      <c r="B370" s="334"/>
      <c r="C370" s="417"/>
      <c r="D370" s="417"/>
      <c r="E370" s="417"/>
      <c r="F370" s="336"/>
      <c r="G370" s="271" t="s">
        <v>964</v>
      </c>
      <c r="H370" s="272"/>
      <c r="I370" s="272"/>
      <c r="J370" s="272"/>
      <c r="K370" s="272"/>
      <c r="L370" s="272"/>
      <c r="M370" s="272"/>
      <c r="N370" s="272"/>
      <c r="O370" s="272"/>
      <c r="P370" s="272"/>
      <c r="Q370" s="272"/>
      <c r="R370" s="411"/>
      <c r="S370" s="416"/>
      <c r="T370" s="416"/>
      <c r="W370" s="405"/>
      <c r="X370" s="405"/>
    </row>
    <row r="371" spans="1:24" ht="333.6" customHeight="1" x14ac:dyDescent="0.2">
      <c r="B371" s="334"/>
      <c r="C371" s="417"/>
      <c r="D371" s="417"/>
      <c r="E371" s="417"/>
      <c r="F371" s="336"/>
      <c r="G371" s="271" t="s">
        <v>968</v>
      </c>
      <c r="H371" s="272"/>
      <c r="I371" s="272"/>
      <c r="J371" s="272"/>
      <c r="K371" s="272"/>
      <c r="L371" s="272"/>
      <c r="M371" s="272"/>
      <c r="N371" s="272"/>
      <c r="O371" s="272"/>
      <c r="P371" s="272"/>
      <c r="Q371" s="272"/>
      <c r="R371" s="411"/>
      <c r="S371" s="416"/>
      <c r="T371" s="416"/>
      <c r="W371" s="405"/>
      <c r="X371" s="405"/>
    </row>
    <row r="372" spans="1:24" ht="262.14999999999998" customHeight="1" x14ac:dyDescent="0.2">
      <c r="B372" s="334"/>
      <c r="C372" s="417"/>
      <c r="D372" s="417"/>
      <c r="E372" s="417"/>
      <c r="F372" s="336"/>
      <c r="G372" s="271" t="s">
        <v>965</v>
      </c>
      <c r="H372" s="272"/>
      <c r="I372" s="272"/>
      <c r="J372" s="272"/>
      <c r="K372" s="272"/>
      <c r="L372" s="272"/>
      <c r="M372" s="272"/>
      <c r="N372" s="272"/>
      <c r="O372" s="272"/>
      <c r="P372" s="272"/>
      <c r="Q372" s="272"/>
      <c r="R372" s="411"/>
      <c r="S372" s="416"/>
      <c r="T372" s="416"/>
      <c r="W372" s="405"/>
      <c r="X372" s="405"/>
    </row>
    <row r="373" spans="1:24" ht="220.15" customHeight="1" x14ac:dyDescent="0.2">
      <c r="B373" s="334"/>
      <c r="C373" s="417"/>
      <c r="D373" s="417"/>
      <c r="E373" s="417"/>
      <c r="F373" s="336"/>
      <c r="G373" s="271" t="s">
        <v>984</v>
      </c>
      <c r="H373" s="272"/>
      <c r="I373" s="272"/>
      <c r="J373" s="272"/>
      <c r="K373" s="272"/>
      <c r="L373" s="272"/>
      <c r="M373" s="272"/>
      <c r="N373" s="272"/>
      <c r="O373" s="272"/>
      <c r="P373" s="272"/>
      <c r="Q373" s="272"/>
      <c r="R373" s="411"/>
      <c r="S373" s="416"/>
      <c r="T373" s="416"/>
      <c r="W373" s="405"/>
      <c r="X373" s="405"/>
    </row>
    <row r="374" spans="1:24" ht="116.45" customHeight="1" x14ac:dyDescent="0.2">
      <c r="B374" s="334"/>
      <c r="C374" s="417"/>
      <c r="D374" s="417"/>
      <c r="E374" s="417"/>
      <c r="F374" s="336"/>
      <c r="G374" s="271" t="s">
        <v>744</v>
      </c>
      <c r="H374" s="272"/>
      <c r="I374" s="272"/>
      <c r="J374" s="272"/>
      <c r="K374" s="272"/>
      <c r="L374" s="272"/>
      <c r="M374" s="272"/>
      <c r="N374" s="272"/>
      <c r="O374" s="272"/>
      <c r="P374" s="272"/>
      <c r="Q374" s="272"/>
      <c r="R374" s="411"/>
      <c r="S374" s="416"/>
      <c r="T374" s="416"/>
      <c r="W374" s="405"/>
      <c r="X374" s="405"/>
    </row>
    <row r="375" spans="1:24" ht="281.45" customHeight="1" thickBot="1" x14ac:dyDescent="0.25">
      <c r="B375" s="334"/>
      <c r="C375" s="417"/>
      <c r="D375" s="417"/>
      <c r="E375" s="417"/>
      <c r="F375" s="336"/>
      <c r="G375" s="430" t="s">
        <v>1159</v>
      </c>
      <c r="H375" s="431"/>
      <c r="I375" s="431"/>
      <c r="J375" s="431"/>
      <c r="K375" s="431"/>
      <c r="L375" s="431"/>
      <c r="M375" s="431"/>
      <c r="N375" s="431"/>
      <c r="O375" s="431"/>
      <c r="P375" s="431"/>
      <c r="Q375" s="431"/>
      <c r="R375" s="432"/>
      <c r="S375" s="416"/>
      <c r="T375" s="416"/>
      <c r="W375" s="116"/>
      <c r="X375" s="116"/>
    </row>
    <row r="376" spans="1:24" ht="114.6" customHeight="1" x14ac:dyDescent="0.2">
      <c r="B376" s="418" t="s">
        <v>714</v>
      </c>
      <c r="C376" s="419"/>
      <c r="D376" s="419"/>
      <c r="E376" s="419"/>
      <c r="F376" s="419"/>
      <c r="G376" s="424" t="s">
        <v>969</v>
      </c>
      <c r="H376" s="424"/>
      <c r="I376" s="424"/>
      <c r="J376" s="424"/>
      <c r="K376" s="424"/>
      <c r="L376" s="424"/>
      <c r="M376" s="424"/>
      <c r="N376" s="424"/>
      <c r="O376" s="424"/>
      <c r="P376" s="424"/>
      <c r="Q376" s="424"/>
      <c r="R376" s="424"/>
      <c r="S376" s="415"/>
      <c r="T376" s="416"/>
    </row>
    <row r="377" spans="1:24" ht="165" customHeight="1" x14ac:dyDescent="0.2">
      <c r="B377" s="418" t="s">
        <v>715</v>
      </c>
      <c r="C377" s="419"/>
      <c r="D377" s="419"/>
      <c r="E377" s="419"/>
      <c r="F377" s="419"/>
      <c r="G377" s="420" t="s">
        <v>970</v>
      </c>
      <c r="H377" s="420"/>
      <c r="I377" s="420"/>
      <c r="J377" s="420"/>
      <c r="K377" s="420"/>
      <c r="L377" s="420"/>
      <c r="M377" s="420"/>
      <c r="N377" s="420"/>
      <c r="O377" s="420"/>
      <c r="P377" s="420"/>
      <c r="Q377" s="420"/>
      <c r="R377" s="420"/>
      <c r="S377" s="415"/>
      <c r="T377" s="416"/>
    </row>
    <row r="378" spans="1:24" ht="165" customHeight="1" x14ac:dyDescent="0.2">
      <c r="B378" s="418" t="s">
        <v>1161</v>
      </c>
      <c r="C378" s="419"/>
      <c r="D378" s="419"/>
      <c r="E378" s="419"/>
      <c r="F378" s="419"/>
      <c r="G378" s="420" t="s">
        <v>971</v>
      </c>
      <c r="H378" s="420"/>
      <c r="I378" s="420"/>
      <c r="J378" s="420"/>
      <c r="K378" s="420"/>
      <c r="L378" s="420"/>
      <c r="M378" s="420"/>
      <c r="N378" s="420"/>
      <c r="O378" s="420"/>
      <c r="P378" s="420"/>
      <c r="Q378" s="420"/>
      <c r="R378" s="420"/>
      <c r="S378" s="415"/>
      <c r="T378" s="416"/>
    </row>
    <row r="379" spans="1:24" ht="93.6" customHeight="1" x14ac:dyDescent="0.2">
      <c r="B379" s="418" t="s">
        <v>733</v>
      </c>
      <c r="C379" s="419"/>
      <c r="D379" s="419"/>
      <c r="E379" s="419"/>
      <c r="F379" s="419"/>
      <c r="G379" s="420" t="s">
        <v>972</v>
      </c>
      <c r="H379" s="420"/>
      <c r="I379" s="420"/>
      <c r="J379" s="420"/>
      <c r="K379" s="420"/>
      <c r="L379" s="420"/>
      <c r="M379" s="420"/>
      <c r="N379" s="420"/>
      <c r="O379" s="420"/>
      <c r="P379" s="420"/>
      <c r="Q379" s="420"/>
      <c r="R379" s="420"/>
      <c r="S379" s="415"/>
      <c r="T379" s="416"/>
    </row>
    <row r="380" spans="1:24" ht="15" customHeight="1" x14ac:dyDescent="0.2">
      <c r="B380" s="425" t="s">
        <v>118</v>
      </c>
      <c r="C380" s="426"/>
      <c r="D380" s="426"/>
      <c r="E380" s="426"/>
      <c r="F380" s="426"/>
      <c r="G380" s="426"/>
      <c r="H380" s="426"/>
      <c r="I380" s="426"/>
      <c r="J380" s="426"/>
      <c r="K380" s="426"/>
      <c r="L380" s="426"/>
      <c r="M380" s="426"/>
      <c r="N380" s="426"/>
      <c r="O380" s="426"/>
      <c r="P380" s="426"/>
      <c r="Q380" s="426"/>
      <c r="R380" s="426"/>
      <c r="S380" s="383"/>
      <c r="T380" s="384"/>
    </row>
    <row r="381" spans="1:24" ht="15" customHeight="1" x14ac:dyDescent="0.2">
      <c r="B381" s="421" t="s">
        <v>48</v>
      </c>
      <c r="C381" s="422"/>
      <c r="D381" s="422"/>
      <c r="E381" s="422"/>
      <c r="F381" s="423"/>
      <c r="G381" s="427" t="s">
        <v>107</v>
      </c>
      <c r="H381" s="428"/>
      <c r="I381" s="428"/>
      <c r="J381" s="428"/>
      <c r="K381" s="428"/>
      <c r="L381" s="428"/>
      <c r="M381" s="428"/>
      <c r="N381" s="428"/>
      <c r="O381" s="428"/>
      <c r="P381" s="428"/>
      <c r="Q381" s="428"/>
      <c r="R381" s="429"/>
      <c r="S381" s="427" t="s">
        <v>108</v>
      </c>
      <c r="T381" s="429"/>
    </row>
    <row r="382" spans="1:24" ht="159" customHeight="1" x14ac:dyDescent="0.2">
      <c r="A382" s="100"/>
      <c r="B382" s="310" t="s">
        <v>468</v>
      </c>
      <c r="C382" s="310"/>
      <c r="D382" s="310"/>
      <c r="E382" s="310"/>
      <c r="F382" s="310"/>
      <c r="G382" s="396" t="s">
        <v>1201</v>
      </c>
      <c r="H382" s="396"/>
      <c r="I382" s="396"/>
      <c r="J382" s="396"/>
      <c r="K382" s="396"/>
      <c r="L382" s="396"/>
      <c r="M382" s="396"/>
      <c r="N382" s="396"/>
      <c r="O382" s="396"/>
      <c r="P382" s="396"/>
      <c r="Q382" s="396"/>
      <c r="R382" s="396"/>
      <c r="S382" s="394" t="s">
        <v>1202</v>
      </c>
      <c r="T382" s="395"/>
    </row>
    <row r="383" spans="1:24" ht="108.6" customHeight="1" x14ac:dyDescent="0.2">
      <c r="A383" s="100"/>
      <c r="B383" s="310" t="s">
        <v>482</v>
      </c>
      <c r="C383" s="310"/>
      <c r="D383" s="310"/>
      <c r="E383" s="310"/>
      <c r="F383" s="310"/>
      <c r="G383" s="391" t="s">
        <v>1203</v>
      </c>
      <c r="H383" s="392"/>
      <c r="I383" s="392"/>
      <c r="J383" s="392"/>
      <c r="K383" s="392"/>
      <c r="L383" s="392"/>
      <c r="M383" s="392"/>
      <c r="N383" s="392"/>
      <c r="O383" s="392"/>
      <c r="P383" s="392"/>
      <c r="Q383" s="392"/>
      <c r="R383" s="393"/>
      <c r="S383" s="394" t="s">
        <v>1202</v>
      </c>
      <c r="T383" s="395"/>
    </row>
    <row r="384" spans="1:24" ht="140.44999999999999" customHeight="1" x14ac:dyDescent="0.2">
      <c r="A384" s="100"/>
      <c r="B384" s="310" t="s">
        <v>483</v>
      </c>
      <c r="C384" s="310"/>
      <c r="D384" s="310"/>
      <c r="E384" s="310"/>
      <c r="F384" s="310"/>
      <c r="G384" s="401" t="s">
        <v>1205</v>
      </c>
      <c r="H384" s="392"/>
      <c r="I384" s="392"/>
      <c r="J384" s="392"/>
      <c r="K384" s="392"/>
      <c r="L384" s="392"/>
      <c r="M384" s="392"/>
      <c r="N384" s="392"/>
      <c r="O384" s="392"/>
      <c r="P384" s="392"/>
      <c r="Q384" s="392"/>
      <c r="R384" s="393"/>
      <c r="S384" s="394" t="s">
        <v>1202</v>
      </c>
      <c r="T384" s="395"/>
    </row>
    <row r="385" spans="1:20" ht="126" customHeight="1" x14ac:dyDescent="0.2">
      <c r="A385" s="100"/>
      <c r="B385" s="310" t="s">
        <v>484</v>
      </c>
      <c r="C385" s="310"/>
      <c r="D385" s="310"/>
      <c r="E385" s="310"/>
      <c r="F385" s="310"/>
      <c r="G385" s="402" t="s">
        <v>1204</v>
      </c>
      <c r="H385" s="403"/>
      <c r="I385" s="403"/>
      <c r="J385" s="403"/>
      <c r="K385" s="403"/>
      <c r="L385" s="403"/>
      <c r="M385" s="403"/>
      <c r="N385" s="403"/>
      <c r="O385" s="403"/>
      <c r="P385" s="403"/>
      <c r="Q385" s="403"/>
      <c r="R385" s="404"/>
      <c r="S385" s="394" t="s">
        <v>1202</v>
      </c>
      <c r="T385" s="395"/>
    </row>
    <row r="386" spans="1:20" ht="158.44999999999999" customHeight="1" x14ac:dyDescent="0.2">
      <c r="A386" s="100"/>
      <c r="B386" s="310" t="s">
        <v>508</v>
      </c>
      <c r="C386" s="310"/>
      <c r="D386" s="310"/>
      <c r="E386" s="310"/>
      <c r="F386" s="310"/>
      <c r="G386" s="391" t="s">
        <v>1206</v>
      </c>
      <c r="H386" s="392"/>
      <c r="I386" s="392"/>
      <c r="J386" s="392"/>
      <c r="K386" s="392"/>
      <c r="L386" s="392"/>
      <c r="M386" s="392"/>
      <c r="N386" s="392"/>
      <c r="O386" s="392"/>
      <c r="P386" s="392"/>
      <c r="Q386" s="392"/>
      <c r="R386" s="393"/>
      <c r="S386" s="394" t="s">
        <v>1202</v>
      </c>
      <c r="T386" s="395"/>
    </row>
    <row r="387" spans="1:20" ht="142.15" customHeight="1" x14ac:dyDescent="0.2">
      <c r="A387" s="100"/>
      <c r="B387" s="310" t="s">
        <v>1209</v>
      </c>
      <c r="C387" s="310"/>
      <c r="D387" s="310"/>
      <c r="E387" s="310"/>
      <c r="F387" s="310"/>
      <c r="G387" s="396" t="s">
        <v>1207</v>
      </c>
      <c r="H387" s="400"/>
      <c r="I387" s="400"/>
      <c r="J387" s="400"/>
      <c r="K387" s="400"/>
      <c r="L387" s="400"/>
      <c r="M387" s="400"/>
      <c r="N387" s="400"/>
      <c r="O387" s="400"/>
      <c r="P387" s="400"/>
      <c r="Q387" s="400"/>
      <c r="R387" s="400"/>
      <c r="S387" s="394" t="s">
        <v>1202</v>
      </c>
      <c r="T387" s="395"/>
    </row>
    <row r="388" spans="1:20" ht="113.45" customHeight="1" x14ac:dyDescent="0.2">
      <c r="A388" s="100"/>
      <c r="B388" s="310" t="s">
        <v>1208</v>
      </c>
      <c r="C388" s="310"/>
      <c r="D388" s="310"/>
      <c r="E388" s="310"/>
      <c r="F388" s="310"/>
      <c r="G388" s="396" t="s">
        <v>1210</v>
      </c>
      <c r="H388" s="400"/>
      <c r="I388" s="400"/>
      <c r="J388" s="400"/>
      <c r="K388" s="400"/>
      <c r="L388" s="400"/>
      <c r="M388" s="400"/>
      <c r="N388" s="400"/>
      <c r="O388" s="400"/>
      <c r="P388" s="400"/>
      <c r="Q388" s="400"/>
      <c r="R388" s="400"/>
      <c r="S388" s="394" t="s">
        <v>1202</v>
      </c>
      <c r="T388" s="395"/>
    </row>
    <row r="389" spans="1:20" ht="265.89999999999998" customHeight="1" x14ac:dyDescent="0.2">
      <c r="B389" s="254" t="s">
        <v>485</v>
      </c>
      <c r="C389" s="255"/>
      <c r="D389" s="255"/>
      <c r="E389" s="255"/>
      <c r="F389" s="255"/>
      <c r="G389" s="256"/>
      <c r="H389" s="257"/>
      <c r="I389" s="257"/>
      <c r="J389" s="257"/>
      <c r="K389" s="257"/>
      <c r="L389" s="257"/>
      <c r="M389" s="257"/>
      <c r="N389" s="257"/>
      <c r="O389" s="257"/>
      <c r="P389" s="257"/>
      <c r="Q389" s="257"/>
      <c r="R389" s="258"/>
      <c r="S389" s="259"/>
      <c r="T389" s="260"/>
    </row>
    <row r="390" spans="1:20" ht="14.1" customHeight="1" x14ac:dyDescent="0.2">
      <c r="B390" s="127"/>
      <c r="C390" s="96"/>
      <c r="D390" s="96"/>
      <c r="E390" s="96"/>
      <c r="F390" s="96"/>
      <c r="G390" s="124"/>
      <c r="H390" s="94"/>
      <c r="I390" s="94"/>
      <c r="J390" s="94"/>
      <c r="K390" s="94"/>
      <c r="L390" s="94"/>
      <c r="M390" s="94"/>
      <c r="N390" s="94"/>
      <c r="O390" s="94"/>
      <c r="P390" s="94"/>
      <c r="Q390" s="94"/>
      <c r="R390" s="94"/>
      <c r="S390" s="96"/>
      <c r="T390" s="128"/>
    </row>
    <row r="391" spans="1:20" ht="15" customHeight="1" x14ac:dyDescent="0.2">
      <c r="B391" s="382" t="s">
        <v>109</v>
      </c>
      <c r="C391" s="383"/>
      <c r="D391" s="383"/>
      <c r="E391" s="383"/>
      <c r="F391" s="383"/>
      <c r="G391" s="383"/>
      <c r="H391" s="383"/>
      <c r="I391" s="383"/>
      <c r="J391" s="383"/>
      <c r="K391" s="383"/>
      <c r="L391" s="383"/>
      <c r="M391" s="383"/>
      <c r="N391" s="383"/>
      <c r="O391" s="383"/>
      <c r="P391" s="383"/>
      <c r="Q391" s="383"/>
      <c r="R391" s="383"/>
      <c r="S391" s="383"/>
      <c r="T391" s="384"/>
    </row>
    <row r="392" spans="1:20" ht="190.15" customHeight="1" x14ac:dyDescent="0.2">
      <c r="B392" s="385" t="s">
        <v>1227</v>
      </c>
      <c r="C392" s="386"/>
      <c r="D392" s="386"/>
      <c r="E392" s="386"/>
      <c r="F392" s="386"/>
      <c r="G392" s="386"/>
      <c r="H392" s="386"/>
      <c r="I392" s="386"/>
      <c r="J392" s="386"/>
      <c r="K392" s="386"/>
      <c r="L392" s="386"/>
      <c r="M392" s="386"/>
      <c r="N392" s="386"/>
      <c r="O392" s="386"/>
      <c r="P392" s="386"/>
      <c r="Q392" s="386"/>
      <c r="R392" s="386"/>
      <c r="S392" s="386"/>
      <c r="T392" s="387"/>
    </row>
    <row r="393" spans="1:20" ht="14.25" customHeight="1" x14ac:dyDescent="0.2">
      <c r="B393" s="388"/>
      <c r="C393" s="388"/>
      <c r="D393" s="388"/>
      <c r="E393" s="388"/>
      <c r="F393" s="388"/>
      <c r="G393" s="388"/>
      <c r="H393" s="388"/>
      <c r="I393" s="388"/>
      <c r="J393" s="388"/>
      <c r="K393" s="388"/>
      <c r="L393" s="388"/>
      <c r="M393" s="388"/>
      <c r="N393" s="388"/>
      <c r="O393" s="388"/>
      <c r="P393" s="388"/>
      <c r="Q393" s="389"/>
      <c r="R393" s="390"/>
      <c r="S393" s="388"/>
      <c r="T393" s="389"/>
    </row>
    <row r="394" spans="1:20" ht="15" customHeight="1" x14ac:dyDescent="0.2">
      <c r="B394" s="397" t="s">
        <v>110</v>
      </c>
      <c r="C394" s="398"/>
      <c r="D394" s="398"/>
      <c r="E394" s="398"/>
      <c r="F394" s="399"/>
      <c r="G394" s="397" t="s">
        <v>111</v>
      </c>
      <c r="H394" s="398"/>
      <c r="I394" s="398"/>
      <c r="J394" s="398"/>
      <c r="K394" s="398"/>
      <c r="L394" s="398"/>
      <c r="M394" s="398"/>
      <c r="N394" s="398"/>
      <c r="O394" s="398"/>
      <c r="P394" s="399"/>
      <c r="Q394" s="397" t="s">
        <v>112</v>
      </c>
      <c r="R394" s="398"/>
      <c r="S394" s="398"/>
      <c r="T394" s="399"/>
    </row>
    <row r="395" spans="1:20" ht="114.75" customHeight="1" x14ac:dyDescent="0.2">
      <c r="B395" s="376" t="s">
        <v>803</v>
      </c>
      <c r="C395" s="377"/>
      <c r="D395" s="377"/>
      <c r="E395" s="377"/>
      <c r="F395" s="378"/>
      <c r="G395" s="379" t="s">
        <v>458</v>
      </c>
      <c r="H395" s="380"/>
      <c r="I395" s="380"/>
      <c r="J395" s="380"/>
      <c r="K395" s="380"/>
      <c r="L395" s="380"/>
      <c r="M395" s="380"/>
      <c r="N395" s="380"/>
      <c r="O395" s="380"/>
      <c r="P395" s="381"/>
      <c r="Q395" s="379" t="s">
        <v>123</v>
      </c>
      <c r="R395" s="380"/>
      <c r="S395" s="380"/>
      <c r="T395" s="381"/>
    </row>
    <row r="396" spans="1:20" ht="13.9" customHeight="1" x14ac:dyDescent="0.2">
      <c r="G396" s="92"/>
      <c r="H396" s="92"/>
      <c r="I396" s="92"/>
      <c r="J396" s="92"/>
      <c r="K396" s="92"/>
      <c r="L396" s="92"/>
      <c r="M396" s="92"/>
      <c r="N396" s="92"/>
      <c r="O396" s="92"/>
      <c r="P396" s="92"/>
      <c r="Q396" s="93"/>
      <c r="R396" s="93"/>
    </row>
  </sheetData>
  <mergeCells count="1076">
    <mergeCell ref="D202:E202"/>
    <mergeCell ref="B216:T216"/>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 ref="K110:R110"/>
    <mergeCell ref="S110:T110"/>
    <mergeCell ref="B112:C112"/>
    <mergeCell ref="D112:J112"/>
    <mergeCell ref="K112:R112"/>
    <mergeCell ref="S112:T112"/>
    <mergeCell ref="B113:C113"/>
    <mergeCell ref="D113:J113"/>
    <mergeCell ref="K113:R113"/>
    <mergeCell ref="S113:T113"/>
    <mergeCell ref="D127:J127"/>
    <mergeCell ref="K127:R127"/>
    <mergeCell ref="S127:T127"/>
    <mergeCell ref="G231:J231"/>
    <mergeCell ref="K231:T231"/>
    <mergeCell ref="G118:R118"/>
    <mergeCell ref="S118:T118"/>
    <mergeCell ref="G119:R119"/>
    <mergeCell ref="S119:T119"/>
    <mergeCell ref="B123:E124"/>
    <mergeCell ref="B121:E122"/>
    <mergeCell ref="F221:G221"/>
    <mergeCell ref="E149:F149"/>
    <mergeCell ref="D193:E193"/>
    <mergeCell ref="F204:I204"/>
    <mergeCell ref="D198:E198"/>
    <mergeCell ref="F189:I189"/>
    <mergeCell ref="J194:T194"/>
    <mergeCell ref="B191:C191"/>
    <mergeCell ref="F209:I209"/>
    <mergeCell ref="J209:T209"/>
    <mergeCell ref="B202:C202"/>
    <mergeCell ref="B204:C204"/>
    <mergeCell ref="F213:I213"/>
    <mergeCell ref="B104:C104"/>
    <mergeCell ref="D104:J104"/>
    <mergeCell ref="K104:R104"/>
    <mergeCell ref="S104:T104"/>
    <mergeCell ref="B105:C105"/>
    <mergeCell ref="D105:J105"/>
    <mergeCell ref="K105:R105"/>
    <mergeCell ref="S105:T105"/>
    <mergeCell ref="B106:C106"/>
    <mergeCell ref="D106:J106"/>
    <mergeCell ref="K106:R106"/>
    <mergeCell ref="S106:T106"/>
    <mergeCell ref="B107:C107"/>
    <mergeCell ref="D107:J107"/>
    <mergeCell ref="K107:R107"/>
    <mergeCell ref="S107:T107"/>
    <mergeCell ref="B111:C111"/>
    <mergeCell ref="D111:J111"/>
    <mergeCell ref="K111:R111"/>
    <mergeCell ref="S111:T111"/>
    <mergeCell ref="B108:C108"/>
    <mergeCell ref="D108:J108"/>
    <mergeCell ref="K108:R108"/>
    <mergeCell ref="S108:T108"/>
    <mergeCell ref="B109:C109"/>
    <mergeCell ref="D109:J109"/>
    <mergeCell ref="K109:R109"/>
    <mergeCell ref="S109:T109"/>
    <mergeCell ref="B110:C110"/>
    <mergeCell ref="D110:J110"/>
    <mergeCell ref="B199:C199"/>
    <mergeCell ref="B196:C196"/>
    <mergeCell ref="D199:E199"/>
    <mergeCell ref="B189:C189"/>
    <mergeCell ref="D171:E171"/>
    <mergeCell ref="F171:I171"/>
    <mergeCell ref="J171:T171"/>
    <mergeCell ref="B171:C171"/>
    <mergeCell ref="B169:C169"/>
    <mergeCell ref="J199:T199"/>
    <mergeCell ref="J191:T191"/>
    <mergeCell ref="B203:C203"/>
    <mergeCell ref="D203:E203"/>
    <mergeCell ref="K230:T230"/>
    <mergeCell ref="E228:F228"/>
    <mergeCell ref="C230:D230"/>
    <mergeCell ref="B209:C209"/>
    <mergeCell ref="D209:E209"/>
    <mergeCell ref="F205:I205"/>
    <mergeCell ref="J205:T205"/>
    <mergeCell ref="B206:C206"/>
    <mergeCell ref="D206:E206"/>
    <mergeCell ref="F206:I206"/>
    <mergeCell ref="J206:T206"/>
    <mergeCell ref="D187:E187"/>
    <mergeCell ref="B200:C200"/>
    <mergeCell ref="F200:I200"/>
    <mergeCell ref="B201:C201"/>
    <mergeCell ref="D201:E201"/>
    <mergeCell ref="B217:T217"/>
    <mergeCell ref="J197:T197"/>
    <mergeCell ref="F202:I202"/>
    <mergeCell ref="B157:T157"/>
    <mergeCell ref="B159:K159"/>
    <mergeCell ref="E245:F245"/>
    <mergeCell ref="C247:D247"/>
    <mergeCell ref="C235:D235"/>
    <mergeCell ref="E242:F242"/>
    <mergeCell ref="K234:T234"/>
    <mergeCell ref="E152:F153"/>
    <mergeCell ref="B153:D153"/>
    <mergeCell ref="G164:K164"/>
    <mergeCell ref="B165:K165"/>
    <mergeCell ref="C234:D234"/>
    <mergeCell ref="E223:F223"/>
    <mergeCell ref="K223:L223"/>
    <mergeCell ref="G229:J229"/>
    <mergeCell ref="K229:T229"/>
    <mergeCell ref="E229:F229"/>
    <mergeCell ref="C229:D229"/>
    <mergeCell ref="C227:F227"/>
    <mergeCell ref="F187:I187"/>
    <mergeCell ref="J192:T192"/>
    <mergeCell ref="B188:C188"/>
    <mergeCell ref="J188:T188"/>
    <mergeCell ref="G241:J241"/>
    <mergeCell ref="D205:E205"/>
    <mergeCell ref="B213:C213"/>
    <mergeCell ref="D213:E213"/>
    <mergeCell ref="F190:I190"/>
    <mergeCell ref="K236:T236"/>
    <mergeCell ref="J187:T187"/>
    <mergeCell ref="F186:I186"/>
    <mergeCell ref="B187:C187"/>
    <mergeCell ref="J203:T203"/>
    <mergeCell ref="F180:I180"/>
    <mergeCell ref="J213:T213"/>
    <mergeCell ref="F198:I198"/>
    <mergeCell ref="J198:T198"/>
    <mergeCell ref="F194:I194"/>
    <mergeCell ref="D191:E191"/>
    <mergeCell ref="F191:I191"/>
    <mergeCell ref="S115:T115"/>
    <mergeCell ref="G116:R116"/>
    <mergeCell ref="B126:T126"/>
    <mergeCell ref="S116:T116"/>
    <mergeCell ref="B152:D152"/>
    <mergeCell ref="F167:I168"/>
    <mergeCell ref="B131:C131"/>
    <mergeCell ref="E148:F148"/>
    <mergeCell ref="B148:D148"/>
    <mergeCell ref="J163:K163"/>
    <mergeCell ref="D169:E169"/>
    <mergeCell ref="J172:T172"/>
    <mergeCell ref="B155:D155"/>
    <mergeCell ref="E155:F155"/>
    <mergeCell ref="I160:K160"/>
    <mergeCell ref="B161:D161"/>
    <mergeCell ref="E161:F161"/>
    <mergeCell ref="G161:H161"/>
    <mergeCell ref="I161:K161"/>
    <mergeCell ref="B150:D150"/>
    <mergeCell ref="B151:D151"/>
    <mergeCell ref="E151:F151"/>
    <mergeCell ref="D189:E189"/>
    <mergeCell ref="B154:D154"/>
    <mergeCell ref="F169:I169"/>
    <mergeCell ref="J167:T168"/>
    <mergeCell ref="E243:F243"/>
    <mergeCell ref="F175:I175"/>
    <mergeCell ref="B173:C173"/>
    <mergeCell ref="D188:E188"/>
    <mergeCell ref="J178:T178"/>
    <mergeCell ref="D181:E181"/>
    <mergeCell ref="J200:T200"/>
    <mergeCell ref="C243:D243"/>
    <mergeCell ref="B186:C186"/>
    <mergeCell ref="B214:C214"/>
    <mergeCell ref="D214:E214"/>
    <mergeCell ref="F214:I214"/>
    <mergeCell ref="J214:T214"/>
    <mergeCell ref="J189:T189"/>
    <mergeCell ref="B190:C190"/>
    <mergeCell ref="B192:C192"/>
    <mergeCell ref="K242:T242"/>
    <mergeCell ref="K241:T241"/>
    <mergeCell ref="D197:E197"/>
    <mergeCell ref="J184:T184"/>
    <mergeCell ref="F184:I184"/>
    <mergeCell ref="B181:C181"/>
    <mergeCell ref="B182:C182"/>
    <mergeCell ref="J181:T181"/>
    <mergeCell ref="F179:I179"/>
    <mergeCell ref="B174:C174"/>
    <mergeCell ref="D180:E180"/>
    <mergeCell ref="B184:C184"/>
    <mergeCell ref="J201:T201"/>
    <mergeCell ref="F203:I203"/>
    <mergeCell ref="D182:E182"/>
    <mergeCell ref="D183:E183"/>
    <mergeCell ref="G160:H160"/>
    <mergeCell ref="B158:T158"/>
    <mergeCell ref="L159:T166"/>
    <mergeCell ref="B160:D160"/>
    <mergeCell ref="E160:F160"/>
    <mergeCell ref="J175:T175"/>
    <mergeCell ref="D170:E170"/>
    <mergeCell ref="J170:T170"/>
    <mergeCell ref="B149:D149"/>
    <mergeCell ref="B167:E167"/>
    <mergeCell ref="L145:T156"/>
    <mergeCell ref="D173:E173"/>
    <mergeCell ref="F173:I173"/>
    <mergeCell ref="B176:C176"/>
    <mergeCell ref="D176:E176"/>
    <mergeCell ref="D175:E175"/>
    <mergeCell ref="J173:T173"/>
    <mergeCell ref="D172:E172"/>
    <mergeCell ref="B164:C164"/>
    <mergeCell ref="D164:E164"/>
    <mergeCell ref="B162:K162"/>
    <mergeCell ref="B166:K166"/>
    <mergeCell ref="B163:C163"/>
    <mergeCell ref="D163:E163"/>
    <mergeCell ref="G163:H163"/>
    <mergeCell ref="J169:T169"/>
    <mergeCell ref="B147:D147"/>
    <mergeCell ref="E147:F147"/>
    <mergeCell ref="B146:K146"/>
    <mergeCell ref="E150:F150"/>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R29:T29"/>
    <mergeCell ref="B19:E22"/>
    <mergeCell ref="F19:I22"/>
    <mergeCell ref="J19:N22"/>
    <mergeCell ref="O19:Q2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O14:Q15"/>
    <mergeCell ref="J14:N15"/>
    <mergeCell ref="F14:I15"/>
    <mergeCell ref="B14:E15"/>
    <mergeCell ref="R28:T28"/>
    <mergeCell ref="J23:N23"/>
    <mergeCell ref="R16:T18"/>
    <mergeCell ref="O16:Q18"/>
    <mergeCell ref="C48:D48"/>
    <mergeCell ref="E49:H51"/>
    <mergeCell ref="I49:R51"/>
    <mergeCell ref="S49:T51"/>
    <mergeCell ref="E48:H48"/>
    <mergeCell ref="I48:R48"/>
    <mergeCell ref="S48:T48"/>
    <mergeCell ref="B49:B61"/>
    <mergeCell ref="C49:D61"/>
    <mergeCell ref="E56:H56"/>
    <mergeCell ref="I56:R56"/>
    <mergeCell ref="S56:T56"/>
    <mergeCell ref="E52:H52"/>
    <mergeCell ref="I52:R52"/>
    <mergeCell ref="E61:H61"/>
    <mergeCell ref="S60:T60"/>
    <mergeCell ref="E57:H57"/>
    <mergeCell ref="I54:R54"/>
    <mergeCell ref="S54:T54"/>
    <mergeCell ref="S52:T52"/>
    <mergeCell ref="I61:R61"/>
    <mergeCell ref="S61:T61"/>
    <mergeCell ref="E55:H55"/>
    <mergeCell ref="E60:H60"/>
    <mergeCell ref="I60:R60"/>
    <mergeCell ref="I57:R57"/>
    <mergeCell ref="S57:T57"/>
    <mergeCell ref="E58:H58"/>
    <mergeCell ref="I58:R58"/>
    <mergeCell ref="S58:T58"/>
    <mergeCell ref="F35:I36"/>
    <mergeCell ref="B37:T37"/>
    <mergeCell ref="B38:H38"/>
    <mergeCell ref="I38:J38"/>
    <mergeCell ref="K38:L38"/>
    <mergeCell ref="M38:R38"/>
    <mergeCell ref="B35:E36"/>
    <mergeCell ref="I55:R55"/>
    <mergeCell ref="S55:T55"/>
    <mergeCell ref="E59:H59"/>
    <mergeCell ref="I59:R59"/>
    <mergeCell ref="S59:T59"/>
    <mergeCell ref="E72:H72"/>
    <mergeCell ref="I72:R72"/>
    <mergeCell ref="S72:T72"/>
    <mergeCell ref="E69:H69"/>
    <mergeCell ref="I69:R69"/>
    <mergeCell ref="I62:R63"/>
    <mergeCell ref="E62:H63"/>
    <mergeCell ref="I68:R68"/>
    <mergeCell ref="S68:T68"/>
    <mergeCell ref="S69:T69"/>
    <mergeCell ref="E70:H70"/>
    <mergeCell ref="S38:T38"/>
    <mergeCell ref="E53:H53"/>
    <mergeCell ref="I53:R53"/>
    <mergeCell ref="S53:T53"/>
    <mergeCell ref="B44:T44"/>
    <mergeCell ref="B46:T46"/>
    <mergeCell ref="B47:T47"/>
    <mergeCell ref="B62:B73"/>
    <mergeCell ref="C62:D73"/>
    <mergeCell ref="S62:T62"/>
    <mergeCell ref="E64:H64"/>
    <mergeCell ref="I64:R64"/>
    <mergeCell ref="E67:H67"/>
    <mergeCell ref="I67:R67"/>
    <mergeCell ref="S67:T67"/>
    <mergeCell ref="E68:H68"/>
    <mergeCell ref="S64:T64"/>
    <mergeCell ref="E65:H65"/>
    <mergeCell ref="I65:R65"/>
    <mergeCell ref="S65:T65"/>
    <mergeCell ref="E54:H54"/>
    <mergeCell ref="S86:T86"/>
    <mergeCell ref="S82:T82"/>
    <mergeCell ref="E83:I83"/>
    <mergeCell ref="E87:I87"/>
    <mergeCell ref="J87:R87"/>
    <mergeCell ref="S87:T87"/>
    <mergeCell ref="E82:I82"/>
    <mergeCell ref="J82:R82"/>
    <mergeCell ref="B77:T77"/>
    <mergeCell ref="B78:T78"/>
    <mergeCell ref="C79:D79"/>
    <mergeCell ref="B88:B90"/>
    <mergeCell ref="B80:B87"/>
    <mergeCell ref="C80:D87"/>
    <mergeCell ref="S80:T80"/>
    <mergeCell ref="E81:I81"/>
    <mergeCell ref="E80:I80"/>
    <mergeCell ref="J80:R80"/>
    <mergeCell ref="S88:T88"/>
    <mergeCell ref="E89:I89"/>
    <mergeCell ref="C88:D90"/>
    <mergeCell ref="J89:R89"/>
    <mergeCell ref="E90:I90"/>
    <mergeCell ref="J90:R90"/>
    <mergeCell ref="S90:T90"/>
    <mergeCell ref="E88:I88"/>
    <mergeCell ref="J88:R88"/>
    <mergeCell ref="J81:R81"/>
    <mergeCell ref="S81:T81"/>
    <mergeCell ref="S89:T89"/>
    <mergeCell ref="E86:I86"/>
    <mergeCell ref="J86:R86"/>
    <mergeCell ref="E66:H66"/>
    <mergeCell ref="I66:R66"/>
    <mergeCell ref="S66:T66"/>
    <mergeCell ref="B74:B76"/>
    <mergeCell ref="C74:D76"/>
    <mergeCell ref="I70:R70"/>
    <mergeCell ref="S70:T70"/>
    <mergeCell ref="I71:R71"/>
    <mergeCell ref="E79:I79"/>
    <mergeCell ref="J79:R79"/>
    <mergeCell ref="S79:T79"/>
    <mergeCell ref="S71:T71"/>
    <mergeCell ref="E73:H73"/>
    <mergeCell ref="I73:R73"/>
    <mergeCell ref="S73:T73"/>
    <mergeCell ref="E85:I85"/>
    <mergeCell ref="J85:R85"/>
    <mergeCell ref="S85:T85"/>
    <mergeCell ref="J83:R83"/>
    <mergeCell ref="S83:T83"/>
    <mergeCell ref="E84:I84"/>
    <mergeCell ref="J84:R84"/>
    <mergeCell ref="S84:T84"/>
    <mergeCell ref="E74:H74"/>
    <mergeCell ref="I74:R74"/>
    <mergeCell ref="S74:T74"/>
    <mergeCell ref="E75:H75"/>
    <mergeCell ref="I75:R75"/>
    <mergeCell ref="S75:T76"/>
    <mergeCell ref="E76:H76"/>
    <mergeCell ref="I76:R76"/>
    <mergeCell ref="E71:H71"/>
    <mergeCell ref="B103:C103"/>
    <mergeCell ref="D103:J103"/>
    <mergeCell ref="K103:R103"/>
    <mergeCell ref="S103:T103"/>
    <mergeCell ref="E97:I97"/>
    <mergeCell ref="J97:R97"/>
    <mergeCell ref="S97:T97"/>
    <mergeCell ref="E98:I98"/>
    <mergeCell ref="J98:R98"/>
    <mergeCell ref="S98:T98"/>
    <mergeCell ref="B91:B99"/>
    <mergeCell ref="C91:D99"/>
    <mergeCell ref="E91:I91"/>
    <mergeCell ref="J91:R91"/>
    <mergeCell ref="B102:C102"/>
    <mergeCell ref="D102:J102"/>
    <mergeCell ref="K102:R102"/>
    <mergeCell ref="S102:T102"/>
    <mergeCell ref="S92:T92"/>
    <mergeCell ref="E99:I99"/>
    <mergeCell ref="J99:R99"/>
    <mergeCell ref="E96:I96"/>
    <mergeCell ref="J96:R96"/>
    <mergeCell ref="S91:T91"/>
    <mergeCell ref="E92:I92"/>
    <mergeCell ref="E95:I95"/>
    <mergeCell ref="J95:R95"/>
    <mergeCell ref="S95:T95"/>
    <mergeCell ref="J92:R92"/>
    <mergeCell ref="B132:T132"/>
    <mergeCell ref="B133:T133"/>
    <mergeCell ref="B134:T134"/>
    <mergeCell ref="B142:C142"/>
    <mergeCell ref="D142:J142"/>
    <mergeCell ref="B141:C141"/>
    <mergeCell ref="D131:J131"/>
    <mergeCell ref="K131:R131"/>
    <mergeCell ref="S131:T131"/>
    <mergeCell ref="E93:I93"/>
    <mergeCell ref="J93:R93"/>
    <mergeCell ref="S93:T93"/>
    <mergeCell ref="E94:I94"/>
    <mergeCell ref="J94:R94"/>
    <mergeCell ref="S94:T94"/>
    <mergeCell ref="S96:T96"/>
    <mergeCell ref="S128:T128"/>
    <mergeCell ref="B127:C127"/>
    <mergeCell ref="B128:C128"/>
    <mergeCell ref="D128:J128"/>
    <mergeCell ref="K128:R128"/>
    <mergeCell ref="G124:R124"/>
    <mergeCell ref="S124:T124"/>
    <mergeCell ref="S99:T99"/>
    <mergeCell ref="B100:T100"/>
    <mergeCell ref="B101:C101"/>
    <mergeCell ref="D101:J101"/>
    <mergeCell ref="K101:R101"/>
    <mergeCell ref="S101:T101"/>
    <mergeCell ref="B114:T114"/>
    <mergeCell ref="B115:E115"/>
    <mergeCell ref="G115:R115"/>
    <mergeCell ref="D141:J141"/>
    <mergeCell ref="K141:R141"/>
    <mergeCell ref="S141:T141"/>
    <mergeCell ref="K137:R137"/>
    <mergeCell ref="S137:T137"/>
    <mergeCell ref="B143:T143"/>
    <mergeCell ref="B144:T144"/>
    <mergeCell ref="K140:R140"/>
    <mergeCell ref="S140:T140"/>
    <mergeCell ref="B140:C140"/>
    <mergeCell ref="K138:R138"/>
    <mergeCell ref="B138:C138"/>
    <mergeCell ref="D138:J138"/>
    <mergeCell ref="S138:T138"/>
    <mergeCell ref="B135:T135"/>
    <mergeCell ref="B136:T136"/>
    <mergeCell ref="B139:C139"/>
    <mergeCell ref="D139:J139"/>
    <mergeCell ref="D140:J140"/>
    <mergeCell ref="B137:C137"/>
    <mergeCell ref="D137:J137"/>
    <mergeCell ref="K142:R142"/>
    <mergeCell ref="S142:T142"/>
    <mergeCell ref="S139:T139"/>
    <mergeCell ref="K139:R139"/>
    <mergeCell ref="V326:W326"/>
    <mergeCell ref="B324:T324"/>
    <mergeCell ref="B325:F325"/>
    <mergeCell ref="G325:R325"/>
    <mergeCell ref="S325:T325"/>
    <mergeCell ref="B311:B322"/>
    <mergeCell ref="G322:J322"/>
    <mergeCell ref="M313:T314"/>
    <mergeCell ref="C315:F315"/>
    <mergeCell ref="G317:J317"/>
    <mergeCell ref="K317:T317"/>
    <mergeCell ref="C316:D316"/>
    <mergeCell ref="E316:F316"/>
    <mergeCell ref="G318:J318"/>
    <mergeCell ref="F314:G314"/>
    <mergeCell ref="H314:I314"/>
    <mergeCell ref="J314:L314"/>
    <mergeCell ref="C311:T311"/>
    <mergeCell ref="G315:J316"/>
    <mergeCell ref="K318:T318"/>
    <mergeCell ref="F313:G313"/>
    <mergeCell ref="H313:I313"/>
    <mergeCell ref="J313:L313"/>
    <mergeCell ref="B323:T323"/>
    <mergeCell ref="K315:T316"/>
    <mergeCell ref="G321:J321"/>
    <mergeCell ref="K321:T321"/>
    <mergeCell ref="C314:E314"/>
    <mergeCell ref="M312:T312"/>
    <mergeCell ref="B290:C290"/>
    <mergeCell ref="G285:H285"/>
    <mergeCell ref="I286:J286"/>
    <mergeCell ref="M306:T306"/>
    <mergeCell ref="B288:C288"/>
    <mergeCell ref="F287:I288"/>
    <mergeCell ref="J298:L298"/>
    <mergeCell ref="J306:K306"/>
    <mergeCell ref="G286:H286"/>
    <mergeCell ref="B293:C293"/>
    <mergeCell ref="F299:G299"/>
    <mergeCell ref="F292:I292"/>
    <mergeCell ref="J299:L299"/>
    <mergeCell ref="B291:C291"/>
    <mergeCell ref="D291:E291"/>
    <mergeCell ref="F291:I291"/>
    <mergeCell ref="J287:T288"/>
    <mergeCell ref="B287:E287"/>
    <mergeCell ref="F289:I289"/>
    <mergeCell ref="L286:T286"/>
    <mergeCell ref="J289:T289"/>
    <mergeCell ref="B285:F285"/>
    <mergeCell ref="I285:J285"/>
    <mergeCell ref="L285:T285"/>
    <mergeCell ref="D292:E292"/>
    <mergeCell ref="F293:I293"/>
    <mergeCell ref="C297:L297"/>
    <mergeCell ref="J293:T293"/>
    <mergeCell ref="F290:I290"/>
    <mergeCell ref="J290:T290"/>
    <mergeCell ref="D290:E290"/>
    <mergeCell ref="B292:C292"/>
    <mergeCell ref="B328:F328"/>
    <mergeCell ref="C312:L312"/>
    <mergeCell ref="E303:F303"/>
    <mergeCell ref="F300:G300"/>
    <mergeCell ref="C300:E300"/>
    <mergeCell ref="C298:E298"/>
    <mergeCell ref="G327:R327"/>
    <mergeCell ref="S327:T327"/>
    <mergeCell ref="C302:D302"/>
    <mergeCell ref="M297:T297"/>
    <mergeCell ref="J291:T291"/>
    <mergeCell ref="C306:G306"/>
    <mergeCell ref="G319:J319"/>
    <mergeCell ref="K319:T319"/>
    <mergeCell ref="C321:D321"/>
    <mergeCell ref="E321:F321"/>
    <mergeCell ref="C317:D317"/>
    <mergeCell ref="E317:F317"/>
    <mergeCell ref="C319:D319"/>
    <mergeCell ref="E308:F308"/>
    <mergeCell ref="G307:J308"/>
    <mergeCell ref="K307:T308"/>
    <mergeCell ref="C309:D309"/>
    <mergeCell ref="E309:F309"/>
    <mergeCell ref="G309:J309"/>
    <mergeCell ref="K309:T309"/>
    <mergeCell ref="G328:R328"/>
    <mergeCell ref="M298:T304"/>
    <mergeCell ref="B294:T294"/>
    <mergeCell ref="B295:T295"/>
    <mergeCell ref="D293:E293"/>
    <mergeCell ref="C305:G305"/>
    <mergeCell ref="G359:R359"/>
    <mergeCell ref="G350:R350"/>
    <mergeCell ref="G349:R349"/>
    <mergeCell ref="S332:T332"/>
    <mergeCell ref="B333:F333"/>
    <mergeCell ref="G333:R333"/>
    <mergeCell ref="S333:T333"/>
    <mergeCell ref="E318:F318"/>
    <mergeCell ref="E322:F322"/>
    <mergeCell ref="G348:R348"/>
    <mergeCell ref="E319:F319"/>
    <mergeCell ref="C322:D322"/>
    <mergeCell ref="C313:E313"/>
    <mergeCell ref="E320:F320"/>
    <mergeCell ref="K322:T322"/>
    <mergeCell ref="C303:D303"/>
    <mergeCell ref="B332:F332"/>
    <mergeCell ref="K320:T320"/>
    <mergeCell ref="B329:F329"/>
    <mergeCell ref="G329:R329"/>
    <mergeCell ref="S329:T329"/>
    <mergeCell ref="B296:B309"/>
    <mergeCell ref="C307:F307"/>
    <mergeCell ref="C308:D308"/>
    <mergeCell ref="S328:T328"/>
    <mergeCell ref="B330:T330"/>
    <mergeCell ref="H306:I306"/>
    <mergeCell ref="B310:T310"/>
    <mergeCell ref="B331:F331"/>
    <mergeCell ref="C318:D318"/>
    <mergeCell ref="J305:K305"/>
    <mergeCell ref="G320:J320"/>
    <mergeCell ref="G363:R363"/>
    <mergeCell ref="S376:T379"/>
    <mergeCell ref="B336:F375"/>
    <mergeCell ref="B379:F379"/>
    <mergeCell ref="G379:R379"/>
    <mergeCell ref="B378:F378"/>
    <mergeCell ref="G378:R378"/>
    <mergeCell ref="B387:F387"/>
    <mergeCell ref="G387:R387"/>
    <mergeCell ref="S387:T387"/>
    <mergeCell ref="G358:R358"/>
    <mergeCell ref="G346:R347"/>
    <mergeCell ref="G332:R332"/>
    <mergeCell ref="G331:R331"/>
    <mergeCell ref="S331:T331"/>
    <mergeCell ref="C299:E299"/>
    <mergeCell ref="F298:G298"/>
    <mergeCell ref="G376:R376"/>
    <mergeCell ref="B380:T380"/>
    <mergeCell ref="B381:F381"/>
    <mergeCell ref="C320:D320"/>
    <mergeCell ref="G381:R381"/>
    <mergeCell ref="S381:T381"/>
    <mergeCell ref="G377:R377"/>
    <mergeCell ref="B377:F377"/>
    <mergeCell ref="B376:F376"/>
    <mergeCell ref="G375:R375"/>
    <mergeCell ref="B335:F335"/>
    <mergeCell ref="G335:R335"/>
    <mergeCell ref="S335:T335"/>
    <mergeCell ref="S336:T375"/>
    <mergeCell ref="B334:T334"/>
    <mergeCell ref="S384:T384"/>
    <mergeCell ref="B385:F385"/>
    <mergeCell ref="G385:R385"/>
    <mergeCell ref="S385:T385"/>
    <mergeCell ref="W336:X374"/>
    <mergeCell ref="G337:R337"/>
    <mergeCell ref="G338:R338"/>
    <mergeCell ref="G339:R339"/>
    <mergeCell ref="G340:R340"/>
    <mergeCell ref="G341:R341"/>
    <mergeCell ref="G342:R342"/>
    <mergeCell ref="G345:R345"/>
    <mergeCell ref="G373:R373"/>
    <mergeCell ref="G370:R370"/>
    <mergeCell ref="G371:R371"/>
    <mergeCell ref="G372:R372"/>
    <mergeCell ref="G374:R374"/>
    <mergeCell ref="G368:R368"/>
    <mergeCell ref="G367:R367"/>
    <mergeCell ref="G366:R366"/>
    <mergeCell ref="G369:R369"/>
    <mergeCell ref="G343:R343"/>
    <mergeCell ref="G344:R344"/>
    <mergeCell ref="G336:R336"/>
    <mergeCell ref="G360:R360"/>
    <mergeCell ref="G365:R365"/>
    <mergeCell ref="G364:R364"/>
    <mergeCell ref="G357:R357"/>
    <mergeCell ref="G362:R362"/>
    <mergeCell ref="G361:R361"/>
    <mergeCell ref="G353:R353"/>
    <mergeCell ref="G354:R354"/>
    <mergeCell ref="J204:T204"/>
    <mergeCell ref="G239:J239"/>
    <mergeCell ref="D289:E289"/>
    <mergeCell ref="M272:T273"/>
    <mergeCell ref="E230:F230"/>
    <mergeCell ref="G230:J230"/>
    <mergeCell ref="C228:D228"/>
    <mergeCell ref="G227:J228"/>
    <mergeCell ref="B395:F395"/>
    <mergeCell ref="G395:P395"/>
    <mergeCell ref="Q395:T395"/>
    <mergeCell ref="B391:T391"/>
    <mergeCell ref="B392:T392"/>
    <mergeCell ref="B393:Q393"/>
    <mergeCell ref="R393:T393"/>
    <mergeCell ref="B386:F386"/>
    <mergeCell ref="G386:R386"/>
    <mergeCell ref="S386:T386"/>
    <mergeCell ref="B382:F382"/>
    <mergeCell ref="G382:R382"/>
    <mergeCell ref="S382:T382"/>
    <mergeCell ref="B383:F383"/>
    <mergeCell ref="G383:R383"/>
    <mergeCell ref="B394:F394"/>
    <mergeCell ref="G394:P394"/>
    <mergeCell ref="Q394:T394"/>
    <mergeCell ref="S383:T383"/>
    <mergeCell ref="B388:F388"/>
    <mergeCell ref="G388:R388"/>
    <mergeCell ref="S388:T388"/>
    <mergeCell ref="B384:F384"/>
    <mergeCell ref="G384:R384"/>
    <mergeCell ref="B215:C215"/>
    <mergeCell ref="C224:D224"/>
    <mergeCell ref="M220:T226"/>
    <mergeCell ref="C220:E220"/>
    <mergeCell ref="E250:F250"/>
    <mergeCell ref="C254:D254"/>
    <mergeCell ref="E249:F249"/>
    <mergeCell ref="G233:J233"/>
    <mergeCell ref="K247:T247"/>
    <mergeCell ref="G255:J255"/>
    <mergeCell ref="B289:C289"/>
    <mergeCell ref="B276:T276"/>
    <mergeCell ref="E253:F253"/>
    <mergeCell ref="E259:F259"/>
    <mergeCell ref="K258:T258"/>
    <mergeCell ref="J264:L264"/>
    <mergeCell ref="J263:L263"/>
    <mergeCell ref="H223:I223"/>
    <mergeCell ref="G247:J247"/>
    <mergeCell ref="C244:D244"/>
    <mergeCell ref="D288:E288"/>
    <mergeCell ref="K244:T244"/>
    <mergeCell ref="D215:E215"/>
    <mergeCell ref="B185:C185"/>
    <mergeCell ref="D185:E185"/>
    <mergeCell ref="F185:I185"/>
    <mergeCell ref="B170:C170"/>
    <mergeCell ref="F170:I170"/>
    <mergeCell ref="J176:T176"/>
    <mergeCell ref="B177:C177"/>
    <mergeCell ref="J179:T179"/>
    <mergeCell ref="F172:I172"/>
    <mergeCell ref="D177:E177"/>
    <mergeCell ref="F177:I177"/>
    <mergeCell ref="F176:I176"/>
    <mergeCell ref="F183:I183"/>
    <mergeCell ref="J185:T185"/>
    <mergeCell ref="D186:E186"/>
    <mergeCell ref="B193:C193"/>
    <mergeCell ref="B194:C194"/>
    <mergeCell ref="F182:I182"/>
    <mergeCell ref="B183:C183"/>
    <mergeCell ref="J183:T183"/>
    <mergeCell ref="D184:E184"/>
    <mergeCell ref="D174:E174"/>
    <mergeCell ref="F174:I174"/>
    <mergeCell ref="J174:T174"/>
    <mergeCell ref="B175:C175"/>
    <mergeCell ref="B172:C172"/>
    <mergeCell ref="B180:C180"/>
    <mergeCell ref="J182:T182"/>
    <mergeCell ref="J177:T177"/>
    <mergeCell ref="B178:C178"/>
    <mergeCell ref="D178:E178"/>
    <mergeCell ref="F178:I178"/>
    <mergeCell ref="B168:C168"/>
    <mergeCell ref="D168:E168"/>
    <mergeCell ref="F193:I193"/>
    <mergeCell ref="J193:T193"/>
    <mergeCell ref="J190:T190"/>
    <mergeCell ref="D194:E194"/>
    <mergeCell ref="B179:C179"/>
    <mergeCell ref="D179:E179"/>
    <mergeCell ref="J180:T180"/>
    <mergeCell ref="F181:I181"/>
    <mergeCell ref="F188:I188"/>
    <mergeCell ref="D192:E192"/>
    <mergeCell ref="K253:T253"/>
    <mergeCell ref="E254:F254"/>
    <mergeCell ref="G254:J254"/>
    <mergeCell ref="K254:T254"/>
    <mergeCell ref="E240:F240"/>
    <mergeCell ref="G250:J250"/>
    <mergeCell ref="F220:G220"/>
    <mergeCell ref="J220:L220"/>
    <mergeCell ref="E241:F241"/>
    <mergeCell ref="G248:J248"/>
    <mergeCell ref="E248:F248"/>
    <mergeCell ref="C237:D237"/>
    <mergeCell ref="G237:J237"/>
    <mergeCell ref="E246:F246"/>
    <mergeCell ref="C245:D245"/>
    <mergeCell ref="E247:F247"/>
    <mergeCell ref="G235:J235"/>
    <mergeCell ref="C249:D249"/>
    <mergeCell ref="C236:D236"/>
    <mergeCell ref="K237:T237"/>
    <mergeCell ref="J186:T186"/>
    <mergeCell ref="D190:E190"/>
    <mergeCell ref="F208:I208"/>
    <mergeCell ref="J208:T208"/>
    <mergeCell ref="G249:J249"/>
    <mergeCell ref="C250:D250"/>
    <mergeCell ref="G240:J240"/>
    <mergeCell ref="E251:F251"/>
    <mergeCell ref="K249:T249"/>
    <mergeCell ref="K239:T239"/>
    <mergeCell ref="C251:D251"/>
    <mergeCell ref="C253:D253"/>
    <mergeCell ref="C232:D232"/>
    <mergeCell ref="B205:C205"/>
    <mergeCell ref="E236:F236"/>
    <mergeCell ref="E231:F231"/>
    <mergeCell ref="C239:D239"/>
    <mergeCell ref="K232:T232"/>
    <mergeCell ref="B207:C207"/>
    <mergeCell ref="D200:E200"/>
    <mergeCell ref="B195:C195"/>
    <mergeCell ref="B212:C212"/>
    <mergeCell ref="D212:E212"/>
    <mergeCell ref="F212:I212"/>
    <mergeCell ref="B210:C210"/>
    <mergeCell ref="D210:E210"/>
    <mergeCell ref="F210:I210"/>
    <mergeCell ref="J210:T210"/>
    <mergeCell ref="F215:I215"/>
    <mergeCell ref="J215:T215"/>
    <mergeCell ref="C218:T218"/>
    <mergeCell ref="B197:C197"/>
    <mergeCell ref="F192:I192"/>
    <mergeCell ref="K227:T228"/>
    <mergeCell ref="H220:I220"/>
    <mergeCell ref="C231:D231"/>
    <mergeCell ref="K235:T235"/>
    <mergeCell ref="C238:D238"/>
    <mergeCell ref="B198:C198"/>
    <mergeCell ref="F195:I195"/>
    <mergeCell ref="J195:T195"/>
    <mergeCell ref="B208:C208"/>
    <mergeCell ref="D208:E208"/>
    <mergeCell ref="E235:F235"/>
    <mergeCell ref="E239:F239"/>
    <mergeCell ref="C241:D241"/>
    <mergeCell ref="G238:J238"/>
    <mergeCell ref="J212:T212"/>
    <mergeCell ref="E233:F233"/>
    <mergeCell ref="C221:E221"/>
    <mergeCell ref="J221:L221"/>
    <mergeCell ref="H221:I221"/>
    <mergeCell ref="C223:D223"/>
    <mergeCell ref="G232:J232"/>
    <mergeCell ref="K233:T233"/>
    <mergeCell ref="E234:F234"/>
    <mergeCell ref="G234:J234"/>
    <mergeCell ref="D207:E207"/>
    <mergeCell ref="F201:I201"/>
    <mergeCell ref="F199:I199"/>
    <mergeCell ref="B218:B259"/>
    <mergeCell ref="E255:F255"/>
    <mergeCell ref="K255:T255"/>
    <mergeCell ref="C233:D233"/>
    <mergeCell ref="G243:J243"/>
    <mergeCell ref="G244:J244"/>
    <mergeCell ref="F197:I197"/>
    <mergeCell ref="D204:E204"/>
    <mergeCell ref="F196:I196"/>
    <mergeCell ref="J196:T196"/>
    <mergeCell ref="D195:E195"/>
    <mergeCell ref="C219:L219"/>
    <mergeCell ref="M219:T219"/>
    <mergeCell ref="F211:I211"/>
    <mergeCell ref="J211:T211"/>
    <mergeCell ref="B211:C211"/>
    <mergeCell ref="D211:E211"/>
    <mergeCell ref="J207:T207"/>
    <mergeCell ref="C255:D255"/>
    <mergeCell ref="E224:F224"/>
    <mergeCell ref="H224:L224"/>
    <mergeCell ref="G253:J253"/>
    <mergeCell ref="E244:F244"/>
    <mergeCell ref="K245:T245"/>
    <mergeCell ref="K246:T246"/>
    <mergeCell ref="K252:T252"/>
    <mergeCell ref="G236:J236"/>
    <mergeCell ref="C242:D242"/>
    <mergeCell ref="K238:T238"/>
    <mergeCell ref="E238:F238"/>
    <mergeCell ref="E237:F237"/>
    <mergeCell ref="C246:D246"/>
    <mergeCell ref="D196:E196"/>
    <mergeCell ref="C226:L226"/>
    <mergeCell ref="F207:I207"/>
    <mergeCell ref="J202:T202"/>
    <mergeCell ref="G256:J256"/>
    <mergeCell ref="K240:T240"/>
    <mergeCell ref="C258:D258"/>
    <mergeCell ref="K243:T243"/>
    <mergeCell ref="G246:J246"/>
    <mergeCell ref="K248:T248"/>
    <mergeCell ref="K257:T257"/>
    <mergeCell ref="E256:F256"/>
    <mergeCell ref="C263:E263"/>
    <mergeCell ref="G252:J252"/>
    <mergeCell ref="G245:J245"/>
    <mergeCell ref="C272:F272"/>
    <mergeCell ref="G242:J242"/>
    <mergeCell ref="C266:D266"/>
    <mergeCell ref="M262:T270"/>
    <mergeCell ref="K259:T259"/>
    <mergeCell ref="C248:D248"/>
    <mergeCell ref="G251:J251"/>
    <mergeCell ref="K251:T251"/>
    <mergeCell ref="C252:D252"/>
    <mergeCell ref="G272:I273"/>
    <mergeCell ref="J272:L273"/>
    <mergeCell ref="H266:I266"/>
    <mergeCell ref="E258:F258"/>
    <mergeCell ref="C256:D256"/>
    <mergeCell ref="B260:T260"/>
    <mergeCell ref="C261:T261"/>
    <mergeCell ref="G259:J259"/>
    <mergeCell ref="G258:J258"/>
    <mergeCell ref="E252:F252"/>
    <mergeCell ref="K250:T250"/>
    <mergeCell ref="C240:D240"/>
    <mergeCell ref="E279:F279"/>
    <mergeCell ref="C273:D273"/>
    <mergeCell ref="E273:F273"/>
    <mergeCell ref="B277:K277"/>
    <mergeCell ref="C271:T271"/>
    <mergeCell ref="B275:T275"/>
    <mergeCell ref="G274:I274"/>
    <mergeCell ref="I278:K278"/>
    <mergeCell ref="B281:C281"/>
    <mergeCell ref="C274:D274"/>
    <mergeCell ref="H264:I264"/>
    <mergeCell ref="C264:E264"/>
    <mergeCell ref="E278:F278"/>
    <mergeCell ref="G278:H278"/>
    <mergeCell ref="C259:D259"/>
    <mergeCell ref="L278:T284"/>
    <mergeCell ref="L277:T277"/>
    <mergeCell ref="B278:D278"/>
    <mergeCell ref="G282:K282"/>
    <mergeCell ref="C262:L262"/>
    <mergeCell ref="M274:T274"/>
    <mergeCell ref="C269:L269"/>
    <mergeCell ref="G270:H270"/>
    <mergeCell ref="J270:K270"/>
    <mergeCell ref="F263:G263"/>
    <mergeCell ref="B261:B274"/>
    <mergeCell ref="H267:I267"/>
    <mergeCell ref="H263:I263"/>
    <mergeCell ref="C267:D267"/>
    <mergeCell ref="H302:L302"/>
    <mergeCell ref="C270:E270"/>
    <mergeCell ref="K266:L266"/>
    <mergeCell ref="F264:G264"/>
    <mergeCell ref="E267:F267"/>
    <mergeCell ref="G281:K281"/>
    <mergeCell ref="K256:T256"/>
    <mergeCell ref="H299:I299"/>
    <mergeCell ref="H303:L303"/>
    <mergeCell ref="J292:T292"/>
    <mergeCell ref="J300:L300"/>
    <mergeCell ref="E302:F302"/>
    <mergeCell ref="H298:I298"/>
    <mergeCell ref="C304:L304"/>
    <mergeCell ref="M305:T305"/>
    <mergeCell ref="H305:I305"/>
    <mergeCell ref="H300:I300"/>
    <mergeCell ref="C296:T296"/>
    <mergeCell ref="G279:H279"/>
    <mergeCell ref="I279:K279"/>
    <mergeCell ref="D281:E281"/>
    <mergeCell ref="B282:C282"/>
    <mergeCell ref="B280:K280"/>
    <mergeCell ref="B284:K284"/>
    <mergeCell ref="D282:E282"/>
    <mergeCell ref="B279:D279"/>
    <mergeCell ref="K267:L267"/>
    <mergeCell ref="B283:K283"/>
    <mergeCell ref="C257:D257"/>
    <mergeCell ref="G257:J257"/>
    <mergeCell ref="J274:L274"/>
    <mergeCell ref="B286:F286"/>
    <mergeCell ref="G123:R123"/>
    <mergeCell ref="S123:T123"/>
    <mergeCell ref="G117:R117"/>
    <mergeCell ref="S117:T117"/>
    <mergeCell ref="G120:R120"/>
    <mergeCell ref="S120:T120"/>
    <mergeCell ref="G121:R121"/>
    <mergeCell ref="S121:T121"/>
    <mergeCell ref="G122:R122"/>
    <mergeCell ref="S122:T122"/>
    <mergeCell ref="B116:E120"/>
    <mergeCell ref="B389:F389"/>
    <mergeCell ref="G389:R389"/>
    <mergeCell ref="S389:T389"/>
    <mergeCell ref="B129:C129"/>
    <mergeCell ref="D129:J129"/>
    <mergeCell ref="K129:R129"/>
    <mergeCell ref="S129:T129"/>
    <mergeCell ref="B130:C130"/>
    <mergeCell ref="D130:J130"/>
    <mergeCell ref="K130:R130"/>
    <mergeCell ref="S130:T130"/>
    <mergeCell ref="G355:R355"/>
    <mergeCell ref="G356:R356"/>
    <mergeCell ref="G351:R352"/>
    <mergeCell ref="E232:F232"/>
    <mergeCell ref="B326:F326"/>
    <mergeCell ref="G326:R326"/>
    <mergeCell ref="S326:T326"/>
    <mergeCell ref="B327:F327"/>
    <mergeCell ref="E266:F266"/>
    <mergeCell ref="E274:F274"/>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showGridLines="0" zoomScale="55" zoomScaleNormal="55" workbookViewId="0">
      <selection activeCell="C19" sqref="C19"/>
    </sheetView>
  </sheetViews>
  <sheetFormatPr baseColWidth="10" defaultColWidth="10.85546875" defaultRowHeight="12.75" x14ac:dyDescent="0.2"/>
  <cols>
    <col min="1" max="1" width="4.5703125" style="57" customWidth="1"/>
    <col min="2" max="2" width="20.28515625" style="56" customWidth="1"/>
    <col min="3" max="3" width="10" style="57" customWidth="1"/>
    <col min="4" max="4" width="11.28515625" style="57" customWidth="1"/>
    <col min="5" max="5" width="11.42578125" style="57" customWidth="1"/>
    <col min="6" max="6" width="11.7109375" style="57" customWidth="1"/>
    <col min="7" max="7" width="13.140625" style="57" customWidth="1"/>
    <col min="8" max="8" width="10.7109375" style="57" customWidth="1"/>
    <col min="9" max="10" width="17" style="57" customWidth="1"/>
    <col min="11" max="11" width="18.28515625" style="57" customWidth="1"/>
    <col min="12" max="17" width="10.85546875" style="57"/>
    <col min="18" max="18" width="12.7109375" style="57" customWidth="1"/>
    <col min="19" max="19" width="17" style="57" customWidth="1"/>
    <col min="20" max="16384" width="10.85546875" style="57"/>
  </cols>
  <sheetData>
    <row r="1" spans="2:19" ht="15" thickBot="1" x14ac:dyDescent="0.25">
      <c r="K1" s="6"/>
      <c r="L1" s="6"/>
      <c r="M1" s="6"/>
      <c r="N1" s="6"/>
      <c r="O1" s="6"/>
      <c r="P1" s="6"/>
      <c r="Q1" s="6"/>
      <c r="R1" s="6"/>
      <c r="S1" s="6"/>
    </row>
    <row r="2" spans="2:19" ht="12.75" customHeight="1" x14ac:dyDescent="0.25">
      <c r="B2" s="58"/>
      <c r="C2" s="652" t="s">
        <v>391</v>
      </c>
      <c r="D2" s="652"/>
      <c r="E2" s="652"/>
      <c r="F2" s="652"/>
      <c r="G2" s="652"/>
      <c r="H2" s="652"/>
      <c r="I2" s="59"/>
      <c r="J2" s="198"/>
      <c r="K2" s="653"/>
      <c r="L2" s="655" t="s">
        <v>392</v>
      </c>
      <c r="M2" s="655"/>
      <c r="N2" s="655"/>
      <c r="O2" s="655"/>
      <c r="P2" s="655"/>
      <c r="Q2" s="655"/>
      <c r="R2" s="655"/>
      <c r="S2" s="637"/>
    </row>
    <row r="3" spans="2:19" ht="12.75" customHeight="1" x14ac:dyDescent="0.25">
      <c r="B3" s="60"/>
      <c r="C3" s="639" t="s">
        <v>393</v>
      </c>
      <c r="D3" s="639"/>
      <c r="E3" s="639"/>
      <c r="F3" s="639"/>
      <c r="G3" s="639"/>
      <c r="H3" s="639"/>
      <c r="I3" s="61"/>
      <c r="J3" s="198"/>
      <c r="K3" s="654"/>
      <c r="L3" s="640" t="s">
        <v>393</v>
      </c>
      <c r="M3" s="640"/>
      <c r="N3" s="640"/>
      <c r="O3" s="640"/>
      <c r="P3" s="640"/>
      <c r="Q3" s="640"/>
      <c r="R3" s="640"/>
      <c r="S3" s="638"/>
    </row>
    <row r="4" spans="2:19" ht="14.25" customHeight="1" x14ac:dyDescent="0.25">
      <c r="B4" s="60"/>
      <c r="C4" s="639" t="s">
        <v>394</v>
      </c>
      <c r="D4" s="639"/>
      <c r="E4" s="639"/>
      <c r="F4" s="639"/>
      <c r="G4" s="639"/>
      <c r="H4" s="639"/>
      <c r="I4" s="61"/>
      <c r="J4" s="198"/>
      <c r="K4" s="654"/>
      <c r="L4" s="640" t="s">
        <v>394</v>
      </c>
      <c r="M4" s="640"/>
      <c r="N4" s="640"/>
      <c r="O4" s="640"/>
      <c r="P4" s="640"/>
      <c r="Q4" s="640"/>
      <c r="R4" s="640"/>
      <c r="S4" s="638"/>
    </row>
    <row r="5" spans="2:19" ht="27.75" customHeight="1" x14ac:dyDescent="0.25">
      <c r="B5" s="62"/>
      <c r="C5" s="641" t="s">
        <v>1235</v>
      </c>
      <c r="D5" s="641"/>
      <c r="E5" s="641"/>
      <c r="F5" s="641"/>
      <c r="G5" s="641"/>
      <c r="H5" s="641"/>
      <c r="I5" s="63"/>
      <c r="J5" s="198"/>
      <c r="K5" s="654"/>
      <c r="L5" s="640" t="s">
        <v>1236</v>
      </c>
      <c r="M5" s="640"/>
      <c r="N5" s="640"/>
      <c r="O5" s="640"/>
      <c r="P5" s="640"/>
      <c r="Q5" s="640"/>
      <c r="R5" s="640"/>
      <c r="S5" s="638"/>
    </row>
    <row r="6" spans="2:19" ht="33.75" customHeight="1" thickBot="1" x14ac:dyDescent="0.3">
      <c r="B6" s="642" t="s">
        <v>395</v>
      </c>
      <c r="C6" s="643"/>
      <c r="D6" s="192" t="s">
        <v>111</v>
      </c>
      <c r="E6" s="644" t="s">
        <v>112</v>
      </c>
      <c r="F6" s="645"/>
      <c r="G6" s="196" t="s">
        <v>396</v>
      </c>
      <c r="H6" s="192" t="s">
        <v>2</v>
      </c>
      <c r="I6" s="193" t="s">
        <v>0</v>
      </c>
      <c r="J6" s="197"/>
      <c r="K6" s="199"/>
      <c r="L6" s="200"/>
      <c r="M6" s="201"/>
      <c r="N6" s="201"/>
      <c r="O6" s="201"/>
      <c r="P6" s="201"/>
      <c r="Q6" s="201"/>
      <c r="R6" s="202"/>
      <c r="S6" s="638"/>
    </row>
    <row r="7" spans="2:19" ht="15" customHeight="1" thickBot="1" x14ac:dyDescent="0.25">
      <c r="B7" s="646" t="s">
        <v>397</v>
      </c>
      <c r="C7" s="647"/>
      <c r="D7" s="194" t="s">
        <v>398</v>
      </c>
      <c r="E7" s="648" t="s">
        <v>399</v>
      </c>
      <c r="F7" s="647"/>
      <c r="G7" s="64">
        <v>42309</v>
      </c>
      <c r="H7" s="194">
        <v>2</v>
      </c>
      <c r="I7" s="195" t="s">
        <v>400</v>
      </c>
      <c r="J7" s="197"/>
      <c r="K7" s="649" t="s">
        <v>395</v>
      </c>
      <c r="L7" s="650"/>
      <c r="M7" s="651" t="s">
        <v>111</v>
      </c>
      <c r="N7" s="651"/>
      <c r="O7" s="656" t="s">
        <v>112</v>
      </c>
      <c r="P7" s="657"/>
      <c r="Q7" s="203" t="s">
        <v>396</v>
      </c>
      <c r="R7" s="204" t="s">
        <v>2</v>
      </c>
      <c r="S7" s="205" t="s">
        <v>0</v>
      </c>
    </row>
    <row r="8" spans="2:19" ht="15.75" customHeight="1" thickBot="1" x14ac:dyDescent="0.25">
      <c r="B8" s="658" t="s">
        <v>402</v>
      </c>
      <c r="C8" s="659"/>
      <c r="D8" s="659"/>
      <c r="E8" s="659"/>
      <c r="F8" s="659"/>
      <c r="G8" s="659"/>
      <c r="H8" s="659"/>
      <c r="I8" s="660"/>
      <c r="J8" s="197"/>
      <c r="K8" s="661" t="s">
        <v>397</v>
      </c>
      <c r="L8" s="662"/>
      <c r="M8" s="663" t="s">
        <v>398</v>
      </c>
      <c r="N8" s="663"/>
      <c r="O8" s="664" t="s">
        <v>399</v>
      </c>
      <c r="P8" s="665"/>
      <c r="Q8" s="206">
        <v>42309</v>
      </c>
      <c r="R8" s="207">
        <v>2</v>
      </c>
      <c r="S8" s="208" t="s">
        <v>401</v>
      </c>
    </row>
    <row r="9" spans="2:19" ht="15.75" customHeight="1" thickBot="1" x14ac:dyDescent="0.25">
      <c r="B9" s="666" t="s">
        <v>404</v>
      </c>
      <c r="C9" s="667"/>
      <c r="D9" s="670" t="s">
        <v>405</v>
      </c>
      <c r="E9" s="670" t="s">
        <v>406</v>
      </c>
      <c r="F9" s="670" t="s">
        <v>407</v>
      </c>
      <c r="G9" s="672" t="s">
        <v>408</v>
      </c>
      <c r="H9" s="689" t="s">
        <v>101</v>
      </c>
      <c r="I9" s="690"/>
      <c r="J9" s="197"/>
      <c r="K9" s="693" t="s">
        <v>403</v>
      </c>
      <c r="L9" s="694"/>
      <c r="M9" s="694"/>
      <c r="N9" s="694"/>
      <c r="O9" s="694"/>
      <c r="P9" s="694"/>
      <c r="Q9" s="694"/>
      <c r="R9" s="694"/>
      <c r="S9" s="695"/>
    </row>
    <row r="10" spans="2:19" ht="14.25" customHeight="1" thickBot="1" x14ac:dyDescent="0.25">
      <c r="B10" s="668"/>
      <c r="C10" s="669"/>
      <c r="D10" s="671"/>
      <c r="E10" s="671"/>
      <c r="F10" s="671"/>
      <c r="G10" s="673"/>
      <c r="H10" s="691"/>
      <c r="I10" s="692"/>
      <c r="J10" s="197"/>
      <c r="K10" s="649" t="s">
        <v>404</v>
      </c>
      <c r="L10" s="650"/>
      <c r="M10" s="651">
        <v>1</v>
      </c>
      <c r="N10" s="651">
        <v>2</v>
      </c>
      <c r="O10" s="696">
        <v>3</v>
      </c>
      <c r="P10" s="696">
        <v>4</v>
      </c>
      <c r="Q10" s="651" t="s">
        <v>408</v>
      </c>
      <c r="R10" s="698" t="s">
        <v>101</v>
      </c>
      <c r="S10" s="699"/>
    </row>
    <row r="11" spans="2:19" ht="8.25" customHeight="1" thickBot="1" x14ac:dyDescent="0.25">
      <c r="B11" s="65">
        <v>3</v>
      </c>
      <c r="C11" s="66"/>
      <c r="D11" s="66"/>
      <c r="E11" s="66"/>
      <c r="F11" s="66"/>
      <c r="G11" s="66"/>
      <c r="H11" s="66"/>
      <c r="I11" s="67"/>
      <c r="J11" s="132"/>
      <c r="K11" s="661"/>
      <c r="L11" s="662"/>
      <c r="M11" s="663"/>
      <c r="N11" s="663"/>
      <c r="O11" s="697"/>
      <c r="P11" s="697"/>
      <c r="Q11" s="663"/>
      <c r="R11" s="700"/>
      <c r="S11" s="695"/>
    </row>
    <row r="12" spans="2:19" ht="57.75" customHeight="1" x14ac:dyDescent="0.2">
      <c r="B12" s="674" t="s">
        <v>409</v>
      </c>
      <c r="C12" s="68">
        <v>1</v>
      </c>
      <c r="D12" s="69">
        <v>227</v>
      </c>
      <c r="E12" s="69">
        <v>164</v>
      </c>
      <c r="F12" s="69">
        <v>11</v>
      </c>
      <c r="G12" s="69">
        <f t="shared" ref="G12:G42" si="0">+D12+E12+F12</f>
        <v>402</v>
      </c>
      <c r="H12" s="677"/>
      <c r="I12" s="678"/>
      <c r="J12" s="197"/>
      <c r="K12" s="679" t="s">
        <v>409</v>
      </c>
      <c r="L12" s="209">
        <v>1</v>
      </c>
      <c r="M12" s="210">
        <v>227</v>
      </c>
      <c r="N12" s="210">
        <v>164</v>
      </c>
      <c r="O12" s="210">
        <v>11</v>
      </c>
      <c r="P12" s="210">
        <v>0</v>
      </c>
      <c r="Q12" s="211">
        <f>SUM(M12:P12)</f>
        <v>402</v>
      </c>
      <c r="R12" s="681"/>
      <c r="S12" s="682"/>
    </row>
    <row r="13" spans="2:19" ht="15" x14ac:dyDescent="0.2">
      <c r="B13" s="675"/>
      <c r="C13" s="71">
        <v>0.4</v>
      </c>
      <c r="D13" s="72">
        <f>+D12*0.4</f>
        <v>90.800000000000011</v>
      </c>
      <c r="E13" s="72">
        <f t="shared" ref="E13" si="1">+E12*0.4</f>
        <v>65.600000000000009</v>
      </c>
      <c r="F13" s="72">
        <v>4</v>
      </c>
      <c r="G13" s="72">
        <f t="shared" si="0"/>
        <v>160.40000000000003</v>
      </c>
      <c r="H13" s="683"/>
      <c r="I13" s="684"/>
      <c r="J13" s="197"/>
      <c r="K13" s="680"/>
      <c r="L13" s="212">
        <v>0.4</v>
      </c>
      <c r="M13" s="213">
        <f>M12*0.4</f>
        <v>90.800000000000011</v>
      </c>
      <c r="N13" s="213">
        <f>N12*0.4</f>
        <v>65.600000000000009</v>
      </c>
      <c r="O13" s="213">
        <v>5</v>
      </c>
      <c r="P13" s="213">
        <f>P12*0.4</f>
        <v>0</v>
      </c>
      <c r="Q13" s="214">
        <f>SUM(M13:P13)</f>
        <v>161.40000000000003</v>
      </c>
      <c r="R13" s="685"/>
      <c r="S13" s="686"/>
    </row>
    <row r="14" spans="2:19" ht="15.75" thickBot="1" x14ac:dyDescent="0.25">
      <c r="B14" s="676"/>
      <c r="C14" s="73">
        <v>0.6</v>
      </c>
      <c r="D14" s="74">
        <f>+D12*0.6</f>
        <v>136.19999999999999</v>
      </c>
      <c r="E14" s="74">
        <f t="shared" ref="E14" si="2">+E12*0.6</f>
        <v>98.399999999999991</v>
      </c>
      <c r="F14" s="74">
        <v>7</v>
      </c>
      <c r="G14" s="74">
        <f t="shared" si="0"/>
        <v>241.59999999999997</v>
      </c>
      <c r="H14" s="687"/>
      <c r="I14" s="688"/>
      <c r="J14" s="197"/>
      <c r="K14" s="680"/>
      <c r="L14" s="215">
        <v>0.6</v>
      </c>
      <c r="M14" s="213">
        <f>M12</f>
        <v>227</v>
      </c>
      <c r="N14" s="213">
        <f>N12*0.6</f>
        <v>98.399999999999991</v>
      </c>
      <c r="O14" s="213">
        <v>6</v>
      </c>
      <c r="P14" s="213">
        <f>P12*0.6</f>
        <v>0</v>
      </c>
      <c r="Q14" s="214">
        <f t="shared" ref="Q14:Q28" si="3">SUM(M14:P14)</f>
        <v>331.4</v>
      </c>
      <c r="R14" s="685"/>
      <c r="S14" s="686"/>
    </row>
    <row r="15" spans="2:19" ht="12.75" customHeight="1" x14ac:dyDescent="0.2">
      <c r="B15" s="675" t="s">
        <v>410</v>
      </c>
      <c r="C15" s="75" t="s">
        <v>408</v>
      </c>
      <c r="D15" s="76">
        <f>+$D$12</f>
        <v>227</v>
      </c>
      <c r="E15" s="76">
        <f>+$E$12</f>
        <v>164</v>
      </c>
      <c r="F15" s="76">
        <f>+$F$12</f>
        <v>11</v>
      </c>
      <c r="G15" s="76">
        <f t="shared" si="0"/>
        <v>402</v>
      </c>
      <c r="H15" s="705"/>
      <c r="I15" s="706"/>
      <c r="J15" s="197"/>
      <c r="K15" s="702" t="s">
        <v>410</v>
      </c>
      <c r="L15" s="209" t="s">
        <v>408</v>
      </c>
      <c r="M15" s="210">
        <f>M12</f>
        <v>227</v>
      </c>
      <c r="N15" s="210">
        <f>N12</f>
        <v>164</v>
      </c>
      <c r="O15" s="210">
        <f>O12</f>
        <v>11</v>
      </c>
      <c r="P15" s="210">
        <f>P12</f>
        <v>0</v>
      </c>
      <c r="Q15" s="211">
        <f t="shared" si="3"/>
        <v>402</v>
      </c>
      <c r="R15" s="685"/>
      <c r="S15" s="686"/>
    </row>
    <row r="16" spans="2:19" ht="15" customHeight="1" x14ac:dyDescent="0.2">
      <c r="B16" s="675"/>
      <c r="C16" s="71">
        <v>0.4</v>
      </c>
      <c r="D16" s="72">
        <v>89</v>
      </c>
      <c r="E16" s="72">
        <v>62</v>
      </c>
      <c r="F16" s="72">
        <v>4</v>
      </c>
      <c r="G16" s="72">
        <f t="shared" si="0"/>
        <v>155</v>
      </c>
      <c r="H16" s="683"/>
      <c r="I16" s="684"/>
      <c r="J16" s="197"/>
      <c r="K16" s="703"/>
      <c r="L16" s="212">
        <v>0.4</v>
      </c>
      <c r="M16" s="213">
        <v>15</v>
      </c>
      <c r="N16" s="213">
        <v>0</v>
      </c>
      <c r="O16" s="213">
        <v>0</v>
      </c>
      <c r="P16" s="213">
        <v>0</v>
      </c>
      <c r="Q16" s="213">
        <f t="shared" si="3"/>
        <v>15</v>
      </c>
      <c r="R16" s="685"/>
      <c r="S16" s="686"/>
    </row>
    <row r="17" spans="2:19" ht="15.75" customHeight="1" thickBot="1" x14ac:dyDescent="0.25">
      <c r="B17" s="675"/>
      <c r="C17" s="77">
        <v>0.6</v>
      </c>
      <c r="D17" s="78">
        <v>134</v>
      </c>
      <c r="E17" s="78">
        <v>94</v>
      </c>
      <c r="F17" s="78">
        <v>6</v>
      </c>
      <c r="G17" s="78">
        <f t="shared" si="0"/>
        <v>234</v>
      </c>
      <c r="H17" s="707"/>
      <c r="I17" s="708"/>
      <c r="J17" s="197"/>
      <c r="K17" s="704"/>
      <c r="L17" s="215">
        <v>0.6</v>
      </c>
      <c r="M17" s="213">
        <v>0</v>
      </c>
      <c r="N17" s="213">
        <v>0</v>
      </c>
      <c r="O17" s="213">
        <v>0</v>
      </c>
      <c r="P17" s="213">
        <v>0</v>
      </c>
      <c r="Q17" s="213">
        <f t="shared" si="3"/>
        <v>0</v>
      </c>
      <c r="R17" s="685"/>
      <c r="S17" s="686"/>
    </row>
    <row r="18" spans="2:19" ht="23.25" customHeight="1" x14ac:dyDescent="0.2">
      <c r="B18" s="674" t="s">
        <v>411</v>
      </c>
      <c r="C18" s="68" t="s">
        <v>408</v>
      </c>
      <c r="D18" s="69">
        <f>+$D$12</f>
        <v>227</v>
      </c>
      <c r="E18" s="69">
        <f>+$E$12</f>
        <v>164</v>
      </c>
      <c r="F18" s="69">
        <f>+$F$12</f>
        <v>11</v>
      </c>
      <c r="G18" s="69">
        <f t="shared" si="0"/>
        <v>402</v>
      </c>
      <c r="H18" s="677"/>
      <c r="I18" s="678"/>
      <c r="J18" s="197"/>
      <c r="K18" s="702" t="s">
        <v>412</v>
      </c>
      <c r="L18" s="209" t="s">
        <v>408</v>
      </c>
      <c r="M18" s="210">
        <f>M12</f>
        <v>227</v>
      </c>
      <c r="N18" s="210">
        <f>N12</f>
        <v>164</v>
      </c>
      <c r="O18" s="210">
        <f>O12</f>
        <v>11</v>
      </c>
      <c r="P18" s="210">
        <f>P12</f>
        <v>0</v>
      </c>
      <c r="Q18" s="211">
        <f t="shared" si="3"/>
        <v>402</v>
      </c>
      <c r="R18" s="685"/>
      <c r="S18" s="686"/>
    </row>
    <row r="19" spans="2:19" ht="15" x14ac:dyDescent="0.2">
      <c r="B19" s="675"/>
      <c r="C19" s="71">
        <v>0.4</v>
      </c>
      <c r="D19" s="72">
        <v>90</v>
      </c>
      <c r="E19" s="72">
        <v>65</v>
      </c>
      <c r="F19" s="72">
        <v>4</v>
      </c>
      <c r="G19" s="72">
        <f t="shared" si="0"/>
        <v>159</v>
      </c>
      <c r="H19" s="683"/>
      <c r="I19" s="684"/>
      <c r="J19" s="197"/>
      <c r="K19" s="703"/>
      <c r="L19" s="212" t="s">
        <v>413</v>
      </c>
      <c r="M19" s="213">
        <v>91</v>
      </c>
      <c r="N19" s="213">
        <v>18</v>
      </c>
      <c r="O19" s="213">
        <v>5</v>
      </c>
      <c r="P19" s="213">
        <v>0</v>
      </c>
      <c r="Q19" s="213">
        <f t="shared" si="3"/>
        <v>114</v>
      </c>
      <c r="R19" s="685"/>
      <c r="S19" s="686"/>
    </row>
    <row r="20" spans="2:19" ht="15" customHeight="1" x14ac:dyDescent="0.2">
      <c r="B20" s="701"/>
      <c r="C20" s="79">
        <v>0.6</v>
      </c>
      <c r="D20" s="72">
        <v>136</v>
      </c>
      <c r="E20" s="72">
        <v>98</v>
      </c>
      <c r="F20" s="72">
        <v>7</v>
      </c>
      <c r="G20" s="72">
        <f t="shared" si="0"/>
        <v>241</v>
      </c>
      <c r="H20" s="683"/>
      <c r="I20" s="684"/>
      <c r="J20" s="197"/>
      <c r="K20" s="704"/>
      <c r="L20" s="215">
        <v>0.6</v>
      </c>
      <c r="M20" s="213">
        <v>38</v>
      </c>
      <c r="N20" s="213">
        <v>0</v>
      </c>
      <c r="O20" s="213">
        <v>6</v>
      </c>
      <c r="P20" s="213">
        <v>0</v>
      </c>
      <c r="Q20" s="213">
        <f t="shared" si="3"/>
        <v>44</v>
      </c>
      <c r="R20" s="685"/>
      <c r="S20" s="686"/>
    </row>
    <row r="21" spans="2:19" ht="34.5" customHeight="1" x14ac:dyDescent="0.2">
      <c r="B21" s="709" t="s">
        <v>414</v>
      </c>
      <c r="C21" s="80" t="s">
        <v>408</v>
      </c>
      <c r="D21" s="76">
        <f>+$D$12</f>
        <v>227</v>
      </c>
      <c r="E21" s="76">
        <f>+$E$12</f>
        <v>164</v>
      </c>
      <c r="F21" s="76">
        <f>+$F$12</f>
        <v>11</v>
      </c>
      <c r="G21" s="76">
        <f t="shared" si="0"/>
        <v>402</v>
      </c>
      <c r="H21" s="683"/>
      <c r="I21" s="684"/>
      <c r="J21" s="197"/>
      <c r="K21" s="702" t="s">
        <v>414</v>
      </c>
      <c r="L21" s="209" t="s">
        <v>408</v>
      </c>
      <c r="M21" s="210">
        <f>M12</f>
        <v>227</v>
      </c>
      <c r="N21" s="210">
        <f>N12</f>
        <v>164</v>
      </c>
      <c r="O21" s="210">
        <f>O12</f>
        <v>11</v>
      </c>
      <c r="P21" s="210">
        <f>P12</f>
        <v>0</v>
      </c>
      <c r="Q21" s="211">
        <f t="shared" si="3"/>
        <v>402</v>
      </c>
      <c r="R21" s="685"/>
      <c r="S21" s="686"/>
    </row>
    <row r="22" spans="2:19" ht="15.75" customHeight="1" x14ac:dyDescent="0.2">
      <c r="B22" s="675"/>
      <c r="C22" s="71">
        <v>0.4</v>
      </c>
      <c r="D22" s="72">
        <v>0</v>
      </c>
      <c r="E22" s="72">
        <v>0</v>
      </c>
      <c r="F22" s="72">
        <v>0</v>
      </c>
      <c r="G22" s="72">
        <f t="shared" si="0"/>
        <v>0</v>
      </c>
      <c r="H22" s="683"/>
      <c r="I22" s="684"/>
      <c r="J22" s="197"/>
      <c r="K22" s="703"/>
      <c r="L22" s="212" t="s">
        <v>413</v>
      </c>
      <c r="M22" s="213">
        <v>0</v>
      </c>
      <c r="N22" s="213">
        <f t="shared" ref="N22:P23" si="4">N13-N19</f>
        <v>47.600000000000009</v>
      </c>
      <c r="O22" s="216">
        <f t="shared" si="4"/>
        <v>0</v>
      </c>
      <c r="P22" s="213">
        <f t="shared" si="4"/>
        <v>0</v>
      </c>
      <c r="Q22" s="213">
        <f t="shared" si="3"/>
        <v>47.600000000000009</v>
      </c>
      <c r="R22" s="685"/>
      <c r="S22" s="686"/>
    </row>
    <row r="23" spans="2:19" ht="15" x14ac:dyDescent="0.2">
      <c r="B23" s="701"/>
      <c r="C23" s="79">
        <v>0.6</v>
      </c>
      <c r="D23" s="72">
        <v>1</v>
      </c>
      <c r="E23" s="72">
        <v>1</v>
      </c>
      <c r="F23" s="72">
        <v>0</v>
      </c>
      <c r="G23" s="72">
        <f t="shared" si="0"/>
        <v>2</v>
      </c>
      <c r="H23" s="683"/>
      <c r="I23" s="684"/>
      <c r="J23" s="197"/>
      <c r="K23" s="704"/>
      <c r="L23" s="215">
        <v>0.6</v>
      </c>
      <c r="M23" s="213">
        <f>M41</f>
        <v>93</v>
      </c>
      <c r="N23" s="213">
        <f t="shared" si="4"/>
        <v>98.399999999999991</v>
      </c>
      <c r="O23" s="213">
        <f t="shared" si="4"/>
        <v>0</v>
      </c>
      <c r="P23" s="213">
        <f t="shared" si="4"/>
        <v>0</v>
      </c>
      <c r="Q23" s="213">
        <f t="shared" si="3"/>
        <v>191.39999999999998</v>
      </c>
      <c r="R23" s="685"/>
      <c r="S23" s="686"/>
    </row>
    <row r="24" spans="2:19" ht="15" customHeight="1" x14ac:dyDescent="0.2">
      <c r="B24" s="709" t="s">
        <v>415</v>
      </c>
      <c r="C24" s="80" t="s">
        <v>408</v>
      </c>
      <c r="D24" s="76">
        <f>+$D$12</f>
        <v>227</v>
      </c>
      <c r="E24" s="76">
        <f>+$E$12</f>
        <v>164</v>
      </c>
      <c r="F24" s="76">
        <f>+$F$12</f>
        <v>11</v>
      </c>
      <c r="G24" s="76">
        <f t="shared" si="0"/>
        <v>402</v>
      </c>
      <c r="H24" s="683"/>
      <c r="I24" s="684"/>
      <c r="J24" s="197"/>
      <c r="K24" s="702" t="s">
        <v>416</v>
      </c>
      <c r="L24" s="209" t="s">
        <v>408</v>
      </c>
      <c r="M24" s="210">
        <f>M12+5</f>
        <v>232</v>
      </c>
      <c r="N24" s="210">
        <f>N12</f>
        <v>164</v>
      </c>
      <c r="O24" s="210">
        <f>O12</f>
        <v>11</v>
      </c>
      <c r="P24" s="210">
        <f>P12</f>
        <v>0</v>
      </c>
      <c r="Q24" s="211">
        <f t="shared" si="3"/>
        <v>407</v>
      </c>
      <c r="R24" s="685"/>
      <c r="S24" s="686"/>
    </row>
    <row r="25" spans="2:19" ht="15" customHeight="1" x14ac:dyDescent="0.2">
      <c r="B25" s="675"/>
      <c r="C25" s="71">
        <v>0.4</v>
      </c>
      <c r="D25" s="72">
        <v>88</v>
      </c>
      <c r="E25" s="72">
        <v>64</v>
      </c>
      <c r="F25" s="72">
        <v>4</v>
      </c>
      <c r="G25" s="72">
        <f t="shared" si="0"/>
        <v>156</v>
      </c>
      <c r="H25" s="683"/>
      <c r="I25" s="684"/>
      <c r="J25" s="197"/>
      <c r="K25" s="703"/>
      <c r="L25" s="212" t="s">
        <v>413</v>
      </c>
      <c r="M25" s="213">
        <v>91</v>
      </c>
      <c r="N25" s="213">
        <v>18</v>
      </c>
      <c r="O25" s="213">
        <v>5</v>
      </c>
      <c r="P25" s="213">
        <v>0</v>
      </c>
      <c r="Q25" s="213">
        <f t="shared" si="3"/>
        <v>114</v>
      </c>
      <c r="R25" s="685"/>
      <c r="S25" s="686"/>
    </row>
    <row r="26" spans="2:19" ht="15" x14ac:dyDescent="0.2">
      <c r="B26" s="701"/>
      <c r="C26" s="79">
        <v>0.6</v>
      </c>
      <c r="D26" s="72">
        <v>133</v>
      </c>
      <c r="E26" s="72">
        <v>96</v>
      </c>
      <c r="F26" s="72">
        <v>7</v>
      </c>
      <c r="G26" s="72">
        <f t="shared" si="0"/>
        <v>236</v>
      </c>
      <c r="H26" s="683"/>
      <c r="I26" s="684"/>
      <c r="J26" s="197"/>
      <c r="K26" s="704"/>
      <c r="L26" s="215">
        <v>0.6</v>
      </c>
      <c r="M26" s="213">
        <v>43</v>
      </c>
      <c r="N26" s="213">
        <v>4</v>
      </c>
      <c r="O26" s="213">
        <v>6</v>
      </c>
      <c r="P26" s="213">
        <v>0</v>
      </c>
      <c r="Q26" s="213">
        <f t="shared" si="3"/>
        <v>53</v>
      </c>
      <c r="R26" s="685"/>
      <c r="S26" s="686"/>
    </row>
    <row r="27" spans="2:19" ht="26.25" customHeight="1" x14ac:dyDescent="0.2">
      <c r="B27" s="709" t="s">
        <v>417</v>
      </c>
      <c r="C27" s="80" t="s">
        <v>408</v>
      </c>
      <c r="D27" s="76">
        <f>+$D$12</f>
        <v>227</v>
      </c>
      <c r="E27" s="76">
        <f>+$E$12</f>
        <v>164</v>
      </c>
      <c r="F27" s="76">
        <f>+$F$12</f>
        <v>11</v>
      </c>
      <c r="G27" s="76">
        <f t="shared" si="0"/>
        <v>402</v>
      </c>
      <c r="H27" s="683"/>
      <c r="I27" s="684"/>
      <c r="J27" s="197"/>
      <c r="K27" s="702" t="s">
        <v>418</v>
      </c>
      <c r="L27" s="209" t="s">
        <v>408</v>
      </c>
      <c r="M27" s="210">
        <f>M21</f>
        <v>227</v>
      </c>
      <c r="N27" s="210">
        <f>N21+4</f>
        <v>168</v>
      </c>
      <c r="O27" s="210">
        <f>O21</f>
        <v>11</v>
      </c>
      <c r="P27" s="210">
        <f>P21</f>
        <v>0</v>
      </c>
      <c r="Q27" s="211">
        <f t="shared" si="3"/>
        <v>406</v>
      </c>
      <c r="R27" s="685"/>
      <c r="S27" s="686"/>
    </row>
    <row r="28" spans="2:19" ht="15" customHeight="1" x14ac:dyDescent="0.2">
      <c r="B28" s="675"/>
      <c r="C28" s="71">
        <v>0.4</v>
      </c>
      <c r="D28" s="72">
        <v>2</v>
      </c>
      <c r="E28" s="72">
        <v>1</v>
      </c>
      <c r="F28" s="72">
        <v>0</v>
      </c>
      <c r="G28" s="72">
        <f t="shared" si="0"/>
        <v>3</v>
      </c>
      <c r="H28" s="683"/>
      <c r="I28" s="684"/>
      <c r="J28" s="197"/>
      <c r="K28" s="703"/>
      <c r="L28" s="212" t="s">
        <v>413</v>
      </c>
      <c r="M28" s="213">
        <v>91</v>
      </c>
      <c r="N28" s="213">
        <v>18</v>
      </c>
      <c r="O28" s="213">
        <v>5</v>
      </c>
      <c r="P28" s="213">
        <v>0</v>
      </c>
      <c r="Q28" s="213">
        <f t="shared" si="3"/>
        <v>114</v>
      </c>
      <c r="R28" s="685"/>
      <c r="S28" s="686"/>
    </row>
    <row r="29" spans="2:19" ht="15" x14ac:dyDescent="0.2">
      <c r="B29" s="701"/>
      <c r="C29" s="79">
        <v>0.6</v>
      </c>
      <c r="D29" s="72">
        <v>3</v>
      </c>
      <c r="E29" s="72">
        <v>2</v>
      </c>
      <c r="F29" s="72">
        <v>0</v>
      </c>
      <c r="G29" s="72">
        <f t="shared" si="0"/>
        <v>5</v>
      </c>
      <c r="H29" s="683"/>
      <c r="I29" s="684"/>
      <c r="J29" s="197"/>
      <c r="K29" s="704"/>
      <c r="L29" s="215">
        <v>0.6</v>
      </c>
      <c r="M29" s="213">
        <v>43</v>
      </c>
      <c r="N29" s="213">
        <v>4</v>
      </c>
      <c r="O29" s="213">
        <v>6</v>
      </c>
      <c r="P29" s="213">
        <v>0</v>
      </c>
      <c r="Q29" s="213">
        <f>SUM(M29:P29)</f>
        <v>53</v>
      </c>
      <c r="R29" s="685"/>
      <c r="S29" s="686"/>
    </row>
    <row r="30" spans="2:19" ht="15" customHeight="1" x14ac:dyDescent="0.2">
      <c r="B30" s="709" t="s">
        <v>419</v>
      </c>
      <c r="C30" s="80" t="s">
        <v>408</v>
      </c>
      <c r="D30" s="76">
        <f>+$D$12</f>
        <v>227</v>
      </c>
      <c r="E30" s="76">
        <f>+$E$12</f>
        <v>164</v>
      </c>
      <c r="F30" s="76">
        <f>+$F$12</f>
        <v>11</v>
      </c>
      <c r="G30" s="76">
        <f t="shared" si="0"/>
        <v>402</v>
      </c>
      <c r="H30" s="683"/>
      <c r="I30" s="684"/>
      <c r="J30" s="197"/>
      <c r="K30" s="702" t="s">
        <v>420</v>
      </c>
      <c r="L30" s="209" t="s">
        <v>408</v>
      </c>
      <c r="M30" s="210">
        <f>M24</f>
        <v>232</v>
      </c>
      <c r="N30" s="210">
        <f>N24</f>
        <v>164</v>
      </c>
      <c r="O30" s="210">
        <f>O24</f>
        <v>11</v>
      </c>
      <c r="P30" s="210">
        <f>P24</f>
        <v>0</v>
      </c>
      <c r="Q30" s="211">
        <f t="shared" ref="Q30:Q50" si="5">SUM(M30:P30)</f>
        <v>407</v>
      </c>
      <c r="R30" s="685"/>
      <c r="S30" s="686"/>
    </row>
    <row r="31" spans="2:19" ht="15" customHeight="1" x14ac:dyDescent="0.2">
      <c r="B31" s="675"/>
      <c r="C31" s="71">
        <v>0.4</v>
      </c>
      <c r="D31" s="72">
        <v>4</v>
      </c>
      <c r="E31" s="72">
        <v>2</v>
      </c>
      <c r="F31" s="72">
        <v>0</v>
      </c>
      <c r="G31" s="72">
        <f t="shared" si="0"/>
        <v>6</v>
      </c>
      <c r="H31" s="683" t="s">
        <v>421</v>
      </c>
      <c r="I31" s="684"/>
      <c r="J31" s="197"/>
      <c r="K31" s="703"/>
      <c r="L31" s="212" t="s">
        <v>413</v>
      </c>
      <c r="M31" s="213">
        <v>1</v>
      </c>
      <c r="N31" s="213">
        <f t="shared" ref="N31:O32" si="6">N25-N28</f>
        <v>0</v>
      </c>
      <c r="O31" s="213">
        <f t="shared" si="6"/>
        <v>0</v>
      </c>
      <c r="P31" s="213">
        <v>0</v>
      </c>
      <c r="Q31" s="213">
        <f t="shared" si="5"/>
        <v>1</v>
      </c>
      <c r="R31" s="710"/>
      <c r="S31" s="711"/>
    </row>
    <row r="32" spans="2:19" ht="15.75" thickBot="1" x14ac:dyDescent="0.25">
      <c r="B32" s="676"/>
      <c r="C32" s="73">
        <v>0.6</v>
      </c>
      <c r="D32" s="74">
        <v>5</v>
      </c>
      <c r="E32" s="74">
        <v>3</v>
      </c>
      <c r="F32" s="74">
        <v>0</v>
      </c>
      <c r="G32" s="74">
        <f t="shared" si="0"/>
        <v>8</v>
      </c>
      <c r="H32" s="687"/>
      <c r="I32" s="688"/>
      <c r="J32" s="197"/>
      <c r="K32" s="704"/>
      <c r="L32" s="215">
        <v>0.6</v>
      </c>
      <c r="M32" s="213">
        <f>M26-M29</f>
        <v>0</v>
      </c>
      <c r="N32" s="213">
        <f t="shared" si="6"/>
        <v>0</v>
      </c>
      <c r="O32" s="213">
        <f t="shared" si="6"/>
        <v>0</v>
      </c>
      <c r="P32" s="213">
        <v>0</v>
      </c>
      <c r="Q32" s="213">
        <f t="shared" si="5"/>
        <v>0</v>
      </c>
      <c r="R32" s="685"/>
      <c r="S32" s="686"/>
    </row>
    <row r="33" spans="2:19" ht="24" customHeight="1" x14ac:dyDescent="0.2">
      <c r="B33" s="675" t="s">
        <v>422</v>
      </c>
      <c r="C33" s="75" t="s">
        <v>408</v>
      </c>
      <c r="D33" s="76">
        <f>+$D$12</f>
        <v>227</v>
      </c>
      <c r="E33" s="76">
        <f>+$E$12</f>
        <v>164</v>
      </c>
      <c r="F33" s="76">
        <f>+$F$12</f>
        <v>11</v>
      </c>
      <c r="G33" s="76">
        <f t="shared" si="0"/>
        <v>402</v>
      </c>
      <c r="H33" s="705"/>
      <c r="I33" s="706"/>
      <c r="J33" s="197"/>
      <c r="K33" s="702" t="s">
        <v>423</v>
      </c>
      <c r="L33" s="209" t="s">
        <v>408</v>
      </c>
      <c r="M33" s="210">
        <f>M12</f>
        <v>227</v>
      </c>
      <c r="N33" s="210">
        <f>N12</f>
        <v>164</v>
      </c>
      <c r="O33" s="210">
        <f>O12</f>
        <v>11</v>
      </c>
      <c r="P33" s="210">
        <f>P12</f>
        <v>0</v>
      </c>
      <c r="Q33" s="211">
        <f t="shared" si="5"/>
        <v>402</v>
      </c>
      <c r="R33" s="622"/>
      <c r="S33" s="712"/>
    </row>
    <row r="34" spans="2:19" ht="15" customHeight="1" x14ac:dyDescent="0.2">
      <c r="B34" s="675"/>
      <c r="C34" s="71">
        <v>0.4</v>
      </c>
      <c r="D34" s="72">
        <v>88</v>
      </c>
      <c r="E34" s="72">
        <v>64</v>
      </c>
      <c r="F34" s="72">
        <v>4</v>
      </c>
      <c r="G34" s="72">
        <f t="shared" si="0"/>
        <v>156</v>
      </c>
      <c r="H34" s="683"/>
      <c r="I34" s="684"/>
      <c r="J34" s="197"/>
      <c r="K34" s="703"/>
      <c r="L34" s="212" t="s">
        <v>413</v>
      </c>
      <c r="M34" s="213">
        <v>1</v>
      </c>
      <c r="N34" s="213">
        <v>0</v>
      </c>
      <c r="O34" s="213">
        <f t="shared" ref="O34:O35" si="7">O19-O28</f>
        <v>0</v>
      </c>
      <c r="P34" s="213">
        <v>0</v>
      </c>
      <c r="Q34" s="213">
        <f t="shared" si="5"/>
        <v>1</v>
      </c>
      <c r="R34" s="685"/>
      <c r="S34" s="686"/>
    </row>
    <row r="35" spans="2:19" ht="15" x14ac:dyDescent="0.2">
      <c r="B35" s="701"/>
      <c r="C35" s="79">
        <v>0.6</v>
      </c>
      <c r="D35" s="72">
        <v>133</v>
      </c>
      <c r="E35" s="72">
        <v>95</v>
      </c>
      <c r="F35" s="72">
        <v>7</v>
      </c>
      <c r="G35" s="72">
        <f t="shared" si="0"/>
        <v>235</v>
      </c>
      <c r="H35" s="683"/>
      <c r="I35" s="684"/>
      <c r="J35" s="197"/>
      <c r="K35" s="704"/>
      <c r="L35" s="215">
        <v>0.6</v>
      </c>
      <c r="M35" s="213">
        <v>0</v>
      </c>
      <c r="N35" s="213">
        <v>0</v>
      </c>
      <c r="O35" s="213">
        <f t="shared" si="7"/>
        <v>0</v>
      </c>
      <c r="P35" s="213">
        <v>0</v>
      </c>
      <c r="Q35" s="213">
        <f>SUM(M35:P35)</f>
        <v>0</v>
      </c>
      <c r="R35" s="685"/>
      <c r="S35" s="686"/>
    </row>
    <row r="36" spans="2:19" ht="27.75" customHeight="1" x14ac:dyDescent="0.2">
      <c r="B36" s="709" t="s">
        <v>424</v>
      </c>
      <c r="C36" s="80" t="s">
        <v>408</v>
      </c>
      <c r="D36" s="76">
        <f>+$D$12</f>
        <v>227</v>
      </c>
      <c r="E36" s="76">
        <f>+$E$12</f>
        <v>164</v>
      </c>
      <c r="F36" s="76">
        <f>+$F$12</f>
        <v>11</v>
      </c>
      <c r="G36" s="76">
        <f t="shared" si="0"/>
        <v>402</v>
      </c>
      <c r="H36" s="683"/>
      <c r="I36" s="684"/>
      <c r="J36" s="197"/>
      <c r="K36" s="702" t="s">
        <v>425</v>
      </c>
      <c r="L36" s="209" t="s">
        <v>408</v>
      </c>
      <c r="M36" s="210">
        <f>M37+M38</f>
        <v>205</v>
      </c>
      <c r="N36" s="210">
        <f>N37+N38</f>
        <v>124</v>
      </c>
      <c r="O36" s="210">
        <f>O37+O38</f>
        <v>4</v>
      </c>
      <c r="P36" s="210">
        <v>0</v>
      </c>
      <c r="Q36" s="211">
        <f t="shared" si="5"/>
        <v>333</v>
      </c>
      <c r="R36" s="710" t="s">
        <v>456</v>
      </c>
      <c r="S36" s="711"/>
    </row>
    <row r="37" spans="2:19" ht="14.25" x14ac:dyDescent="0.2">
      <c r="B37" s="675"/>
      <c r="C37" s="71">
        <v>0.4</v>
      </c>
      <c r="D37" s="72">
        <v>87</v>
      </c>
      <c r="E37" s="72">
        <v>57</v>
      </c>
      <c r="F37" s="72">
        <v>4</v>
      </c>
      <c r="G37" s="72">
        <f t="shared" si="0"/>
        <v>148</v>
      </c>
      <c r="H37" s="683"/>
      <c r="I37" s="684"/>
      <c r="J37" s="197"/>
      <c r="K37" s="703"/>
      <c r="L37" s="212" t="s">
        <v>413</v>
      </c>
      <c r="M37" s="213">
        <v>82</v>
      </c>
      <c r="N37" s="213">
        <v>50</v>
      </c>
      <c r="O37" s="213">
        <v>2</v>
      </c>
      <c r="P37" s="213">
        <v>1</v>
      </c>
      <c r="Q37" s="213">
        <f t="shared" si="5"/>
        <v>135</v>
      </c>
      <c r="R37" s="710"/>
      <c r="S37" s="711"/>
    </row>
    <row r="38" spans="2:19" ht="14.25" x14ac:dyDescent="0.2">
      <c r="B38" s="701"/>
      <c r="C38" s="79">
        <v>0.6</v>
      </c>
      <c r="D38" s="72">
        <v>131</v>
      </c>
      <c r="E38" s="72">
        <v>86</v>
      </c>
      <c r="F38" s="72">
        <v>6</v>
      </c>
      <c r="G38" s="72">
        <f t="shared" si="0"/>
        <v>223</v>
      </c>
      <c r="H38" s="683"/>
      <c r="I38" s="684"/>
      <c r="J38" s="197"/>
      <c r="K38" s="704"/>
      <c r="L38" s="215">
        <v>0.6</v>
      </c>
      <c r="M38" s="213">
        <v>123</v>
      </c>
      <c r="N38" s="213">
        <v>74</v>
      </c>
      <c r="O38" s="213">
        <v>2</v>
      </c>
      <c r="P38" s="213">
        <v>2</v>
      </c>
      <c r="Q38" s="213">
        <f t="shared" si="5"/>
        <v>201</v>
      </c>
      <c r="R38" s="710"/>
      <c r="S38" s="711"/>
    </row>
    <row r="39" spans="2:19" ht="24" customHeight="1" x14ac:dyDescent="0.2">
      <c r="B39" s="709" t="s">
        <v>426</v>
      </c>
      <c r="C39" s="80" t="s">
        <v>408</v>
      </c>
      <c r="D39" s="76">
        <f>+$D$12</f>
        <v>227</v>
      </c>
      <c r="E39" s="76">
        <f>+$E$12</f>
        <v>164</v>
      </c>
      <c r="F39" s="76">
        <f>+$F$12</f>
        <v>11</v>
      </c>
      <c r="G39" s="76">
        <f t="shared" si="0"/>
        <v>402</v>
      </c>
      <c r="H39" s="683"/>
      <c r="I39" s="684"/>
      <c r="J39" s="197"/>
      <c r="K39" s="702" t="s">
        <v>427</v>
      </c>
      <c r="L39" s="209" t="s">
        <v>408</v>
      </c>
      <c r="M39" s="210">
        <f>+M40+M41</f>
        <v>155</v>
      </c>
      <c r="N39" s="210">
        <f>N40+N41</f>
        <v>65</v>
      </c>
      <c r="O39" s="210">
        <f>O40+O41</f>
        <v>0.8</v>
      </c>
      <c r="P39" s="210">
        <v>0</v>
      </c>
      <c r="Q39" s="211">
        <f t="shared" si="5"/>
        <v>220.8</v>
      </c>
      <c r="R39" s="710" t="s">
        <v>456</v>
      </c>
      <c r="S39" s="711"/>
    </row>
    <row r="40" spans="2:19" ht="14.25" x14ac:dyDescent="0.2">
      <c r="B40" s="675"/>
      <c r="C40" s="71">
        <v>0.4</v>
      </c>
      <c r="D40" s="72">
        <v>1</v>
      </c>
      <c r="E40" s="72">
        <v>6</v>
      </c>
      <c r="F40" s="72">
        <v>0</v>
      </c>
      <c r="G40" s="72">
        <f t="shared" si="0"/>
        <v>7</v>
      </c>
      <c r="H40" s="683"/>
      <c r="I40" s="684"/>
      <c r="J40" s="197"/>
      <c r="K40" s="703"/>
      <c r="L40" s="212" t="s">
        <v>413</v>
      </c>
      <c r="M40" s="213">
        <v>62</v>
      </c>
      <c r="N40" s="213">
        <v>26</v>
      </c>
      <c r="O40" s="213">
        <v>0.4</v>
      </c>
      <c r="P40" s="213">
        <v>0</v>
      </c>
      <c r="Q40" s="213">
        <f t="shared" si="5"/>
        <v>88.4</v>
      </c>
      <c r="R40" s="710"/>
      <c r="S40" s="711"/>
    </row>
    <row r="41" spans="2:19" ht="14.25" x14ac:dyDescent="0.2">
      <c r="B41" s="701"/>
      <c r="C41" s="79">
        <v>0.6</v>
      </c>
      <c r="D41" s="72">
        <v>2</v>
      </c>
      <c r="E41" s="72">
        <v>10</v>
      </c>
      <c r="F41" s="72">
        <v>1</v>
      </c>
      <c r="G41" s="72">
        <f t="shared" si="0"/>
        <v>13</v>
      </c>
      <c r="H41" s="683"/>
      <c r="I41" s="684"/>
      <c r="J41" s="197"/>
      <c r="K41" s="704"/>
      <c r="L41" s="217">
        <v>0.6</v>
      </c>
      <c r="M41" s="213">
        <v>93</v>
      </c>
      <c r="N41" s="218">
        <v>39</v>
      </c>
      <c r="O41" s="218">
        <v>0.4</v>
      </c>
      <c r="P41" s="218">
        <v>0</v>
      </c>
      <c r="Q41" s="218">
        <f t="shared" si="5"/>
        <v>132.4</v>
      </c>
      <c r="R41" s="710"/>
      <c r="S41" s="711"/>
    </row>
    <row r="42" spans="2:19" ht="26.25" customHeight="1" x14ac:dyDescent="0.2">
      <c r="B42" s="709" t="s">
        <v>428</v>
      </c>
      <c r="C42" s="80" t="s">
        <v>408</v>
      </c>
      <c r="D42" s="76">
        <f>+$D$12</f>
        <v>227</v>
      </c>
      <c r="E42" s="76">
        <f>+$E$12</f>
        <v>164</v>
      </c>
      <c r="F42" s="76">
        <f>+$F$12</f>
        <v>11</v>
      </c>
      <c r="G42" s="76">
        <f t="shared" si="0"/>
        <v>402</v>
      </c>
      <c r="H42" s="683"/>
      <c r="I42" s="684"/>
      <c r="J42" s="197"/>
      <c r="K42" s="702" t="s">
        <v>429</v>
      </c>
      <c r="L42" s="209" t="s">
        <v>408</v>
      </c>
      <c r="M42" s="210">
        <f>+M43+M44</f>
        <v>71</v>
      </c>
      <c r="N42" s="210">
        <f>N43+N44</f>
        <v>47</v>
      </c>
      <c r="O42" s="210">
        <f>O43+O44</f>
        <v>4</v>
      </c>
      <c r="P42" s="210">
        <v>0</v>
      </c>
      <c r="Q42" s="211">
        <f t="shared" si="5"/>
        <v>122</v>
      </c>
      <c r="R42" s="710" t="s">
        <v>456</v>
      </c>
      <c r="S42" s="711"/>
    </row>
    <row r="43" spans="2:19" ht="15" customHeight="1" x14ac:dyDescent="0.2">
      <c r="B43" s="675"/>
      <c r="C43" s="71">
        <v>0.4</v>
      </c>
      <c r="D43" s="72">
        <v>2</v>
      </c>
      <c r="E43" s="72">
        <v>2</v>
      </c>
      <c r="F43" s="72">
        <v>0</v>
      </c>
      <c r="G43" s="72">
        <v>0</v>
      </c>
      <c r="H43" s="683" t="s">
        <v>430</v>
      </c>
      <c r="I43" s="684"/>
      <c r="J43" s="197"/>
      <c r="K43" s="703"/>
      <c r="L43" s="212" t="s">
        <v>413</v>
      </c>
      <c r="M43" s="213">
        <v>28</v>
      </c>
      <c r="N43" s="213">
        <v>19</v>
      </c>
      <c r="O43" s="213">
        <v>2</v>
      </c>
      <c r="P43" s="213">
        <v>0</v>
      </c>
      <c r="Q43" s="213">
        <f t="shared" si="5"/>
        <v>49</v>
      </c>
      <c r="R43" s="710"/>
      <c r="S43" s="711"/>
    </row>
    <row r="44" spans="2:19" ht="15.75" customHeight="1" thickBot="1" x14ac:dyDescent="0.25">
      <c r="B44" s="675"/>
      <c r="C44" s="77">
        <v>0.6</v>
      </c>
      <c r="D44" s="78">
        <v>4</v>
      </c>
      <c r="E44" s="78">
        <v>2</v>
      </c>
      <c r="F44" s="78">
        <v>0</v>
      </c>
      <c r="G44" s="78">
        <f t="shared" ref="G44:G77" si="8">+D44+E44+F44</f>
        <v>6</v>
      </c>
      <c r="H44" s="707"/>
      <c r="I44" s="708"/>
      <c r="J44" s="197"/>
      <c r="K44" s="704"/>
      <c r="L44" s="217">
        <v>0.6</v>
      </c>
      <c r="M44" s="218">
        <v>43</v>
      </c>
      <c r="N44" s="218">
        <v>28</v>
      </c>
      <c r="O44" s="218">
        <v>2</v>
      </c>
      <c r="P44" s="218">
        <v>0</v>
      </c>
      <c r="Q44" s="218">
        <f t="shared" si="5"/>
        <v>73</v>
      </c>
      <c r="R44" s="710"/>
      <c r="S44" s="711"/>
    </row>
    <row r="45" spans="2:19" ht="27" customHeight="1" x14ac:dyDescent="0.2">
      <c r="B45" s="674" t="s">
        <v>431</v>
      </c>
      <c r="C45" s="68" t="s">
        <v>408</v>
      </c>
      <c r="D45" s="69">
        <f>D46+D47</f>
        <v>223</v>
      </c>
      <c r="E45" s="69">
        <f>E46+E47</f>
        <v>146</v>
      </c>
      <c r="F45" s="69">
        <f>F46+F47</f>
        <v>11</v>
      </c>
      <c r="G45" s="69">
        <f t="shared" si="8"/>
        <v>380</v>
      </c>
      <c r="H45" s="677" t="s">
        <v>432</v>
      </c>
      <c r="I45" s="678"/>
      <c r="J45" s="197"/>
      <c r="K45" s="702" t="s">
        <v>433</v>
      </c>
      <c r="L45" s="209" t="s">
        <v>408</v>
      </c>
      <c r="M45" s="210">
        <f>+M46+M47</f>
        <v>84</v>
      </c>
      <c r="N45" s="210">
        <f>N46+N47</f>
        <v>22</v>
      </c>
      <c r="O45" s="210">
        <f>O46+O47</f>
        <v>3.2</v>
      </c>
      <c r="P45" s="210">
        <v>0</v>
      </c>
      <c r="Q45" s="211">
        <f t="shared" si="5"/>
        <v>109.2</v>
      </c>
      <c r="R45" s="710" t="s">
        <v>456</v>
      </c>
      <c r="S45" s="711"/>
    </row>
    <row r="46" spans="2:19" ht="14.25" x14ac:dyDescent="0.2">
      <c r="B46" s="675"/>
      <c r="C46" s="71">
        <v>0.4</v>
      </c>
      <c r="D46" s="72">
        <v>89</v>
      </c>
      <c r="E46" s="72">
        <v>58</v>
      </c>
      <c r="F46" s="72">
        <v>4</v>
      </c>
      <c r="G46" s="72">
        <f t="shared" si="8"/>
        <v>151</v>
      </c>
      <c r="H46" s="683"/>
      <c r="I46" s="684"/>
      <c r="J46" s="197"/>
      <c r="K46" s="703"/>
      <c r="L46" s="212" t="s">
        <v>413</v>
      </c>
      <c r="M46" s="213">
        <v>34</v>
      </c>
      <c r="N46" s="213">
        <v>9</v>
      </c>
      <c r="O46" s="213">
        <v>1.2</v>
      </c>
      <c r="P46" s="213">
        <v>1</v>
      </c>
      <c r="Q46" s="213">
        <f t="shared" si="5"/>
        <v>45.2</v>
      </c>
      <c r="R46" s="710"/>
      <c r="S46" s="711"/>
    </row>
    <row r="47" spans="2:19" ht="14.25" x14ac:dyDescent="0.2">
      <c r="B47" s="701"/>
      <c r="C47" s="79">
        <v>0.6</v>
      </c>
      <c r="D47" s="72">
        <v>134</v>
      </c>
      <c r="E47" s="72">
        <v>88</v>
      </c>
      <c r="F47" s="72">
        <v>7</v>
      </c>
      <c r="G47" s="72">
        <f t="shared" si="8"/>
        <v>229</v>
      </c>
      <c r="H47" s="683"/>
      <c r="I47" s="684"/>
      <c r="J47" s="197"/>
      <c r="K47" s="704"/>
      <c r="L47" s="217">
        <v>0.6</v>
      </c>
      <c r="M47" s="218">
        <v>50</v>
      </c>
      <c r="N47" s="218">
        <v>13</v>
      </c>
      <c r="O47" s="218">
        <v>2</v>
      </c>
      <c r="P47" s="218">
        <v>2</v>
      </c>
      <c r="Q47" s="218">
        <f t="shared" si="5"/>
        <v>67</v>
      </c>
      <c r="R47" s="710"/>
      <c r="S47" s="711"/>
    </row>
    <row r="48" spans="2:19" ht="24.75" customHeight="1" x14ac:dyDescent="0.2">
      <c r="B48" s="709" t="s">
        <v>434</v>
      </c>
      <c r="C48" s="80" t="s">
        <v>408</v>
      </c>
      <c r="D48" s="70">
        <f>D49+D50</f>
        <v>216</v>
      </c>
      <c r="E48" s="70">
        <f>E49+E50</f>
        <v>141</v>
      </c>
      <c r="F48" s="70">
        <f>F49+F50</f>
        <v>11</v>
      </c>
      <c r="G48" s="70">
        <f t="shared" si="8"/>
        <v>368</v>
      </c>
      <c r="H48" s="683" t="s">
        <v>432</v>
      </c>
      <c r="I48" s="684"/>
      <c r="J48" s="197"/>
      <c r="K48" s="702" t="s">
        <v>1237</v>
      </c>
      <c r="L48" s="209" t="s">
        <v>408</v>
      </c>
      <c r="M48" s="210">
        <f>+M49+M50</f>
        <v>211</v>
      </c>
      <c r="N48" s="210">
        <f>N49+N50</f>
        <v>95</v>
      </c>
      <c r="O48" s="210">
        <f>O49+O50</f>
        <v>12</v>
      </c>
      <c r="P48" s="210">
        <f>P12</f>
        <v>0</v>
      </c>
      <c r="Q48" s="211">
        <f t="shared" si="5"/>
        <v>318</v>
      </c>
      <c r="R48" s="710" t="s">
        <v>456</v>
      </c>
      <c r="S48" s="711"/>
    </row>
    <row r="49" spans="2:19" ht="45.75" customHeight="1" x14ac:dyDescent="0.2">
      <c r="B49" s="675"/>
      <c r="C49" s="71">
        <v>0.4</v>
      </c>
      <c r="D49" s="72">
        <v>86</v>
      </c>
      <c r="E49" s="72">
        <v>56</v>
      </c>
      <c r="F49" s="72">
        <v>4</v>
      </c>
      <c r="G49" s="72">
        <f t="shared" si="8"/>
        <v>146</v>
      </c>
      <c r="H49" s="683"/>
      <c r="I49" s="684"/>
      <c r="J49" s="197"/>
      <c r="K49" s="703"/>
      <c r="L49" s="212" t="s">
        <v>413</v>
      </c>
      <c r="M49" s="213">
        <v>84</v>
      </c>
      <c r="N49" s="213">
        <v>38</v>
      </c>
      <c r="O49" s="213">
        <v>5</v>
      </c>
      <c r="P49" s="213">
        <v>0</v>
      </c>
      <c r="Q49" s="213">
        <f t="shared" si="5"/>
        <v>127</v>
      </c>
      <c r="R49" s="713"/>
      <c r="S49" s="714"/>
    </row>
    <row r="50" spans="2:19" ht="14.25" x14ac:dyDescent="0.2">
      <c r="B50" s="701"/>
      <c r="C50" s="79">
        <v>0.6</v>
      </c>
      <c r="D50" s="72">
        <v>130</v>
      </c>
      <c r="E50" s="72">
        <v>85</v>
      </c>
      <c r="F50" s="72">
        <v>7</v>
      </c>
      <c r="G50" s="72">
        <f t="shared" si="8"/>
        <v>222</v>
      </c>
      <c r="H50" s="683"/>
      <c r="I50" s="684"/>
      <c r="J50" s="197"/>
      <c r="K50" s="704"/>
      <c r="L50" s="217">
        <v>0.6</v>
      </c>
      <c r="M50" s="218">
        <v>127</v>
      </c>
      <c r="N50" s="218">
        <v>57</v>
      </c>
      <c r="O50" s="218">
        <v>7</v>
      </c>
      <c r="P50" s="218">
        <v>0</v>
      </c>
      <c r="Q50" s="218">
        <f t="shared" si="5"/>
        <v>191</v>
      </c>
      <c r="R50" s="710"/>
      <c r="S50" s="711"/>
    </row>
    <row r="51" spans="2:19" ht="27" customHeight="1" x14ac:dyDescent="0.2">
      <c r="B51" s="709" t="s">
        <v>435</v>
      </c>
      <c r="C51" s="80" t="s">
        <v>408</v>
      </c>
      <c r="D51" s="70">
        <v>0</v>
      </c>
      <c r="E51" s="70">
        <v>0</v>
      </c>
      <c r="F51" s="70">
        <v>0</v>
      </c>
      <c r="G51" s="70">
        <f t="shared" si="8"/>
        <v>0</v>
      </c>
      <c r="H51" s="683" t="s">
        <v>432</v>
      </c>
      <c r="I51" s="684"/>
      <c r="J51" s="197"/>
      <c r="K51" s="702" t="s">
        <v>436</v>
      </c>
      <c r="L51" s="209" t="s">
        <v>408</v>
      </c>
      <c r="M51" s="210">
        <f>+M52+M53</f>
        <v>310</v>
      </c>
      <c r="N51" s="210">
        <f>N52+N53</f>
        <v>134</v>
      </c>
      <c r="O51" s="210">
        <f>O52+O53</f>
        <v>4</v>
      </c>
      <c r="P51" s="210">
        <f t="shared" ref="P51:P53" si="9">P39+P42+P45</f>
        <v>0</v>
      </c>
      <c r="Q51" s="211">
        <f t="shared" ref="Q51:Q56" si="10">SUM(M51:P51)</f>
        <v>448</v>
      </c>
      <c r="R51" s="710" t="s">
        <v>456</v>
      </c>
      <c r="S51" s="711"/>
    </row>
    <row r="52" spans="2:19" ht="14.25" x14ac:dyDescent="0.2">
      <c r="B52" s="675"/>
      <c r="C52" s="71">
        <v>0.4</v>
      </c>
      <c r="D52" s="72">
        <v>0</v>
      </c>
      <c r="E52" s="72">
        <v>0</v>
      </c>
      <c r="F52" s="72">
        <v>0</v>
      </c>
      <c r="G52" s="72">
        <f t="shared" si="8"/>
        <v>0</v>
      </c>
      <c r="H52" s="683"/>
      <c r="I52" s="684"/>
      <c r="J52" s="197"/>
      <c r="K52" s="703"/>
      <c r="L52" s="212" t="s">
        <v>413</v>
      </c>
      <c r="M52" s="213">
        <v>124</v>
      </c>
      <c r="N52" s="213">
        <v>54</v>
      </c>
      <c r="O52" s="213">
        <v>2</v>
      </c>
      <c r="P52" s="213">
        <v>2</v>
      </c>
      <c r="Q52" s="213">
        <f t="shared" si="10"/>
        <v>182</v>
      </c>
      <c r="R52" s="710"/>
      <c r="S52" s="711"/>
    </row>
    <row r="53" spans="2:19" ht="14.25" x14ac:dyDescent="0.2">
      <c r="B53" s="701"/>
      <c r="C53" s="79">
        <v>0.6</v>
      </c>
      <c r="D53" s="72">
        <v>0</v>
      </c>
      <c r="E53" s="72">
        <v>0</v>
      </c>
      <c r="F53" s="72">
        <v>0</v>
      </c>
      <c r="G53" s="72">
        <f t="shared" si="8"/>
        <v>0</v>
      </c>
      <c r="H53" s="683"/>
      <c r="I53" s="684"/>
      <c r="J53" s="197"/>
      <c r="K53" s="704"/>
      <c r="L53" s="217">
        <v>0.6</v>
      </c>
      <c r="M53" s="218">
        <v>186</v>
      </c>
      <c r="N53" s="218">
        <v>80</v>
      </c>
      <c r="O53" s="218">
        <v>2</v>
      </c>
      <c r="P53" s="218">
        <f t="shared" si="9"/>
        <v>2</v>
      </c>
      <c r="Q53" s="218">
        <f t="shared" si="10"/>
        <v>270</v>
      </c>
      <c r="R53" s="710"/>
      <c r="S53" s="711"/>
    </row>
    <row r="54" spans="2:19" ht="21" customHeight="1" x14ac:dyDescent="0.2">
      <c r="B54" s="709" t="s">
        <v>437</v>
      </c>
      <c r="C54" s="80" t="s">
        <v>408</v>
      </c>
      <c r="D54" s="70">
        <v>0</v>
      </c>
      <c r="E54" s="70">
        <v>0</v>
      </c>
      <c r="F54" s="70">
        <v>0</v>
      </c>
      <c r="G54" s="70">
        <f t="shared" si="8"/>
        <v>0</v>
      </c>
      <c r="H54" s="683" t="s">
        <v>432</v>
      </c>
      <c r="I54" s="684"/>
      <c r="J54" s="197"/>
      <c r="K54" s="702" t="s">
        <v>438</v>
      </c>
      <c r="L54" s="209" t="s">
        <v>408</v>
      </c>
      <c r="M54" s="210">
        <f>M39+M42+M45</f>
        <v>310</v>
      </c>
      <c r="N54" s="210">
        <f>N12</f>
        <v>164</v>
      </c>
      <c r="O54" s="210">
        <f>O12</f>
        <v>11</v>
      </c>
      <c r="P54" s="210">
        <f>P12</f>
        <v>0</v>
      </c>
      <c r="Q54" s="211">
        <f t="shared" si="10"/>
        <v>485</v>
      </c>
      <c r="R54" s="710" t="s">
        <v>456</v>
      </c>
      <c r="S54" s="711"/>
    </row>
    <row r="55" spans="2:19" ht="15.75" customHeight="1" x14ac:dyDescent="0.2">
      <c r="B55" s="675"/>
      <c r="C55" s="71">
        <v>0.4</v>
      </c>
      <c r="D55" s="72">
        <v>0</v>
      </c>
      <c r="E55" s="72">
        <v>0</v>
      </c>
      <c r="F55" s="72">
        <v>0</v>
      </c>
      <c r="G55" s="72">
        <f t="shared" si="8"/>
        <v>0</v>
      </c>
      <c r="H55" s="683"/>
      <c r="I55" s="684"/>
      <c r="J55" s="197"/>
      <c r="K55" s="703"/>
      <c r="L55" s="212" t="s">
        <v>413</v>
      </c>
      <c r="M55" s="218">
        <v>0</v>
      </c>
      <c r="N55" s="213">
        <v>0</v>
      </c>
      <c r="O55" s="213">
        <v>0</v>
      </c>
      <c r="P55" s="213">
        <v>0</v>
      </c>
      <c r="Q55" s="213">
        <f t="shared" si="10"/>
        <v>0</v>
      </c>
      <c r="R55" s="644"/>
      <c r="S55" s="716"/>
    </row>
    <row r="56" spans="2:19" ht="15.75" thickBot="1" x14ac:dyDescent="0.25">
      <c r="B56" s="676"/>
      <c r="C56" s="73">
        <v>0.6</v>
      </c>
      <c r="D56" s="74">
        <v>0</v>
      </c>
      <c r="E56" s="74">
        <v>0</v>
      </c>
      <c r="F56" s="74">
        <v>0</v>
      </c>
      <c r="G56" s="74">
        <f t="shared" si="8"/>
        <v>0</v>
      </c>
      <c r="H56" s="687"/>
      <c r="I56" s="688"/>
      <c r="J56" s="197"/>
      <c r="K56" s="715"/>
      <c r="L56" s="219">
        <v>0.6</v>
      </c>
      <c r="M56" s="220">
        <v>0</v>
      </c>
      <c r="N56" s="220">
        <v>0</v>
      </c>
      <c r="O56" s="220">
        <v>0</v>
      </c>
      <c r="P56" s="220">
        <v>0</v>
      </c>
      <c r="Q56" s="220">
        <f t="shared" si="10"/>
        <v>0</v>
      </c>
      <c r="R56" s="717"/>
      <c r="S56" s="718"/>
    </row>
    <row r="57" spans="2:19" ht="12.75" customHeight="1" x14ac:dyDescent="0.2">
      <c r="B57" s="675" t="s">
        <v>439</v>
      </c>
      <c r="C57" s="75" t="s">
        <v>408</v>
      </c>
      <c r="D57" s="76">
        <f>D58+D59</f>
        <v>223</v>
      </c>
      <c r="E57" s="76">
        <f>E58+E59</f>
        <v>145</v>
      </c>
      <c r="F57" s="76">
        <f t="shared" ref="F57" si="11">SUM(F58:F59)</f>
        <v>11</v>
      </c>
      <c r="G57" s="76">
        <f t="shared" si="8"/>
        <v>379</v>
      </c>
      <c r="H57" s="705" t="s">
        <v>432</v>
      </c>
      <c r="I57" s="706"/>
      <c r="J57" s="197"/>
    </row>
    <row r="58" spans="2:19" x14ac:dyDescent="0.2">
      <c r="B58" s="675"/>
      <c r="C58" s="71">
        <v>0.4</v>
      </c>
      <c r="D58" s="72">
        <v>89</v>
      </c>
      <c r="E58" s="72">
        <v>58</v>
      </c>
      <c r="F58" s="72">
        <v>4</v>
      </c>
      <c r="G58" s="72">
        <f t="shared" si="8"/>
        <v>151</v>
      </c>
      <c r="H58" s="683"/>
      <c r="I58" s="684"/>
      <c r="J58" s="197"/>
    </row>
    <row r="59" spans="2:19" x14ac:dyDescent="0.2">
      <c r="B59" s="701"/>
      <c r="C59" s="79">
        <v>0.6</v>
      </c>
      <c r="D59" s="72">
        <v>134</v>
      </c>
      <c r="E59" s="72">
        <v>87</v>
      </c>
      <c r="F59" s="72">
        <v>7</v>
      </c>
      <c r="G59" s="72">
        <f t="shared" si="8"/>
        <v>228</v>
      </c>
      <c r="H59" s="683"/>
      <c r="I59" s="684"/>
      <c r="J59" s="197"/>
    </row>
    <row r="60" spans="2:19" ht="12.75" customHeight="1" x14ac:dyDescent="0.2">
      <c r="B60" s="709" t="s">
        <v>440</v>
      </c>
      <c r="C60" s="80" t="s">
        <v>408</v>
      </c>
      <c r="D60" s="70">
        <f>D61+D62</f>
        <v>223</v>
      </c>
      <c r="E60" s="70">
        <f>E61+E62</f>
        <v>145</v>
      </c>
      <c r="F60" s="70">
        <f>F61+F62</f>
        <v>11</v>
      </c>
      <c r="G60" s="70">
        <f t="shared" si="8"/>
        <v>379</v>
      </c>
      <c r="H60" s="683" t="s">
        <v>432</v>
      </c>
      <c r="I60" s="684"/>
      <c r="J60" s="197"/>
    </row>
    <row r="61" spans="2:19" x14ac:dyDescent="0.2">
      <c r="B61" s="675"/>
      <c r="C61" s="71">
        <v>0.4</v>
      </c>
      <c r="D61" s="72">
        <v>89</v>
      </c>
      <c r="E61" s="72">
        <v>58</v>
      </c>
      <c r="F61" s="72">
        <v>4</v>
      </c>
      <c r="G61" s="72">
        <f t="shared" si="8"/>
        <v>151</v>
      </c>
      <c r="H61" s="683"/>
      <c r="I61" s="684"/>
      <c r="J61" s="197"/>
    </row>
    <row r="62" spans="2:19" x14ac:dyDescent="0.2">
      <c r="B62" s="701"/>
      <c r="C62" s="79">
        <v>0.6</v>
      </c>
      <c r="D62" s="72">
        <v>134</v>
      </c>
      <c r="E62" s="72">
        <v>87</v>
      </c>
      <c r="F62" s="72">
        <v>7</v>
      </c>
      <c r="G62" s="72">
        <f t="shared" si="8"/>
        <v>228</v>
      </c>
      <c r="H62" s="683"/>
      <c r="I62" s="684"/>
      <c r="J62" s="197"/>
    </row>
    <row r="63" spans="2:19" ht="12.75" customHeight="1" x14ac:dyDescent="0.2">
      <c r="B63" s="709" t="s">
        <v>441</v>
      </c>
      <c r="C63" s="80" t="s">
        <v>408</v>
      </c>
      <c r="D63" s="70">
        <v>0</v>
      </c>
      <c r="E63" s="70">
        <v>0</v>
      </c>
      <c r="F63" s="70">
        <v>0</v>
      </c>
      <c r="G63" s="70">
        <f t="shared" si="8"/>
        <v>0</v>
      </c>
      <c r="H63" s="683" t="s">
        <v>432</v>
      </c>
      <c r="I63" s="684"/>
      <c r="J63" s="197"/>
    </row>
    <row r="64" spans="2:19" x14ac:dyDescent="0.2">
      <c r="B64" s="675"/>
      <c r="C64" s="71">
        <v>0.4</v>
      </c>
      <c r="D64" s="72">
        <v>0</v>
      </c>
      <c r="E64" s="72">
        <v>0</v>
      </c>
      <c r="F64" s="72">
        <v>0</v>
      </c>
      <c r="G64" s="72">
        <f t="shared" si="8"/>
        <v>0</v>
      </c>
      <c r="H64" s="683"/>
      <c r="I64" s="684"/>
      <c r="J64" s="197"/>
    </row>
    <row r="65" spans="2:10" x14ac:dyDescent="0.2">
      <c r="B65" s="701"/>
      <c r="C65" s="79">
        <v>0.6</v>
      </c>
      <c r="D65" s="72">
        <v>0</v>
      </c>
      <c r="E65" s="72">
        <v>0</v>
      </c>
      <c r="F65" s="72">
        <v>0</v>
      </c>
      <c r="G65" s="72">
        <f t="shared" si="8"/>
        <v>0</v>
      </c>
      <c r="H65" s="683"/>
      <c r="I65" s="684"/>
      <c r="J65" s="197"/>
    </row>
    <row r="66" spans="2:10" ht="12.75" customHeight="1" x14ac:dyDescent="0.2">
      <c r="B66" s="709" t="s">
        <v>442</v>
      </c>
      <c r="C66" s="80" t="s">
        <v>408</v>
      </c>
      <c r="D66" s="70">
        <v>0</v>
      </c>
      <c r="E66" s="70">
        <v>0</v>
      </c>
      <c r="F66" s="70">
        <v>0</v>
      </c>
      <c r="G66" s="70">
        <f t="shared" si="8"/>
        <v>0</v>
      </c>
      <c r="H66" s="683" t="s">
        <v>432</v>
      </c>
      <c r="I66" s="684"/>
      <c r="J66" s="197"/>
    </row>
    <row r="67" spans="2:10" ht="15.75" customHeight="1" x14ac:dyDescent="0.2">
      <c r="B67" s="675"/>
      <c r="C67" s="71">
        <v>0.4</v>
      </c>
      <c r="D67" s="72">
        <v>0</v>
      </c>
      <c r="E67" s="72">
        <v>0</v>
      </c>
      <c r="F67" s="72">
        <v>0</v>
      </c>
      <c r="G67" s="72">
        <f t="shared" si="8"/>
        <v>0</v>
      </c>
      <c r="H67" s="683"/>
      <c r="I67" s="684"/>
      <c r="J67" s="197"/>
    </row>
    <row r="68" spans="2:10" ht="15.75" customHeight="1" thickBot="1" x14ac:dyDescent="0.25">
      <c r="B68" s="675"/>
      <c r="C68" s="77">
        <v>0.6</v>
      </c>
      <c r="D68" s="78">
        <v>0</v>
      </c>
      <c r="E68" s="78">
        <v>0</v>
      </c>
      <c r="F68" s="78">
        <v>0</v>
      </c>
      <c r="G68" s="78">
        <f t="shared" si="8"/>
        <v>0</v>
      </c>
      <c r="H68" s="707"/>
      <c r="I68" s="708"/>
      <c r="J68" s="197"/>
    </row>
    <row r="69" spans="2:10" ht="12.75" customHeight="1" x14ac:dyDescent="0.2">
      <c r="B69" s="674" t="s">
        <v>443</v>
      </c>
      <c r="C69" s="68" t="s">
        <v>408</v>
      </c>
      <c r="D69" s="69">
        <v>96</v>
      </c>
      <c r="E69" s="69">
        <f t="shared" ref="E69:F69" si="12">E70+E71</f>
        <v>29</v>
      </c>
      <c r="F69" s="69">
        <f t="shared" si="12"/>
        <v>3</v>
      </c>
      <c r="G69" s="69">
        <f t="shared" si="8"/>
        <v>128</v>
      </c>
      <c r="H69" s="677"/>
      <c r="I69" s="678"/>
      <c r="J69" s="197"/>
    </row>
    <row r="70" spans="2:10" ht="15.75" customHeight="1" x14ac:dyDescent="0.2">
      <c r="B70" s="675"/>
      <c r="C70" s="71">
        <v>0.4</v>
      </c>
      <c r="D70" s="72">
        <v>38</v>
      </c>
      <c r="E70" s="72">
        <v>12</v>
      </c>
      <c r="F70" s="72">
        <v>1</v>
      </c>
      <c r="G70" s="72">
        <f t="shared" si="8"/>
        <v>51</v>
      </c>
      <c r="H70" s="683" t="s">
        <v>432</v>
      </c>
      <c r="I70" s="684"/>
      <c r="J70" s="197"/>
    </row>
    <row r="71" spans="2:10" ht="15.75" customHeight="1" thickBot="1" x14ac:dyDescent="0.25">
      <c r="B71" s="676"/>
      <c r="C71" s="73">
        <v>0.6</v>
      </c>
      <c r="D71" s="74">
        <v>58</v>
      </c>
      <c r="E71" s="74">
        <v>17</v>
      </c>
      <c r="F71" s="74">
        <v>2</v>
      </c>
      <c r="G71" s="74">
        <f t="shared" si="8"/>
        <v>77</v>
      </c>
      <c r="H71" s="687"/>
      <c r="I71" s="688"/>
      <c r="J71" s="197"/>
    </row>
    <row r="72" spans="2:10" ht="12.75" customHeight="1" x14ac:dyDescent="0.2">
      <c r="B72" s="675" t="s">
        <v>444</v>
      </c>
      <c r="C72" s="75" t="s">
        <v>408</v>
      </c>
      <c r="D72" s="76">
        <v>203</v>
      </c>
      <c r="E72" s="76">
        <v>138</v>
      </c>
      <c r="F72" s="76">
        <f t="shared" ref="F72" si="13">F73+F74</f>
        <v>11</v>
      </c>
      <c r="G72" s="76">
        <f t="shared" si="8"/>
        <v>352</v>
      </c>
      <c r="H72" s="705" t="s">
        <v>432</v>
      </c>
      <c r="I72" s="706"/>
      <c r="J72" s="197"/>
    </row>
    <row r="73" spans="2:10" ht="15.75" customHeight="1" x14ac:dyDescent="0.2">
      <c r="B73" s="675"/>
      <c r="C73" s="71">
        <v>0.4</v>
      </c>
      <c r="D73" s="72">
        <v>81</v>
      </c>
      <c r="E73" s="72">
        <v>55</v>
      </c>
      <c r="F73" s="72">
        <v>4</v>
      </c>
      <c r="G73" s="72">
        <f t="shared" si="8"/>
        <v>140</v>
      </c>
      <c r="H73" s="683"/>
      <c r="I73" s="684"/>
      <c r="J73" s="197"/>
    </row>
    <row r="74" spans="2:10" ht="15.75" customHeight="1" thickBot="1" x14ac:dyDescent="0.25">
      <c r="B74" s="675"/>
      <c r="C74" s="77">
        <v>0.6</v>
      </c>
      <c r="D74" s="78">
        <v>122</v>
      </c>
      <c r="E74" s="78">
        <v>83</v>
      </c>
      <c r="F74" s="78">
        <v>7</v>
      </c>
      <c r="G74" s="78">
        <f t="shared" si="8"/>
        <v>212</v>
      </c>
      <c r="H74" s="707"/>
      <c r="I74" s="708"/>
      <c r="J74" s="197"/>
    </row>
    <row r="75" spans="2:10" x14ac:dyDescent="0.2">
      <c r="B75" s="674" t="s">
        <v>445</v>
      </c>
      <c r="C75" s="68" t="s">
        <v>408</v>
      </c>
      <c r="D75" s="69">
        <v>191</v>
      </c>
      <c r="E75" s="69">
        <v>122</v>
      </c>
      <c r="F75" s="69">
        <f t="shared" ref="F75" si="14">F76+F77</f>
        <v>8</v>
      </c>
      <c r="G75" s="69">
        <f t="shared" si="8"/>
        <v>321</v>
      </c>
      <c r="H75" s="677" t="s">
        <v>432</v>
      </c>
      <c r="I75" s="678"/>
      <c r="J75" s="197"/>
    </row>
    <row r="76" spans="2:10" ht="15.75" customHeight="1" x14ac:dyDescent="0.2">
      <c r="B76" s="675"/>
      <c r="C76" s="71">
        <v>0.4</v>
      </c>
      <c r="D76" s="72">
        <v>76</v>
      </c>
      <c r="E76" s="72">
        <v>49</v>
      </c>
      <c r="F76" s="72">
        <v>3</v>
      </c>
      <c r="G76" s="72">
        <f t="shared" si="8"/>
        <v>128</v>
      </c>
      <c r="H76" s="683"/>
      <c r="I76" s="684"/>
      <c r="J76" s="197"/>
    </row>
    <row r="77" spans="2:10" ht="15.75" customHeight="1" thickBot="1" x14ac:dyDescent="0.25">
      <c r="B77" s="676"/>
      <c r="C77" s="73">
        <v>0.6</v>
      </c>
      <c r="D77" s="74">
        <v>115</v>
      </c>
      <c r="E77" s="74">
        <v>73</v>
      </c>
      <c r="F77" s="74">
        <v>5</v>
      </c>
      <c r="G77" s="74">
        <f t="shared" si="8"/>
        <v>193</v>
      </c>
      <c r="H77" s="687"/>
      <c r="I77" s="688"/>
      <c r="J77" s="197"/>
    </row>
    <row r="78" spans="2:10" ht="19.5" customHeight="1" x14ac:dyDescent="0.2"/>
    <row r="79" spans="2:10" ht="65.25" customHeight="1" x14ac:dyDescent="0.2">
      <c r="B79" s="719" t="s">
        <v>917</v>
      </c>
      <c r="C79" s="719"/>
      <c r="D79" s="719"/>
      <c r="E79" s="719"/>
      <c r="F79" s="719"/>
    </row>
  </sheetData>
  <mergeCells count="184">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9:C10"/>
    <mergeCell ref="D9:D10"/>
    <mergeCell ref="E9:E10"/>
    <mergeCell ref="F9:F10"/>
    <mergeCell ref="G9:G10"/>
    <mergeCell ref="B12:B14"/>
    <mergeCell ref="H12:I12"/>
    <mergeCell ref="K12:K14"/>
    <mergeCell ref="R12:S12"/>
    <mergeCell ref="H13:I13"/>
    <mergeCell ref="R13:S13"/>
    <mergeCell ref="H14:I14"/>
    <mergeCell ref="R14:S14"/>
    <mergeCell ref="H9:I10"/>
    <mergeCell ref="K9:S9"/>
    <mergeCell ref="K10:L11"/>
    <mergeCell ref="M10:M11"/>
    <mergeCell ref="N10:N11"/>
    <mergeCell ref="O10:O11"/>
    <mergeCell ref="P10:P11"/>
    <mergeCell ref="Q10:Q11"/>
    <mergeCell ref="R10:S11"/>
    <mergeCell ref="B7:C7"/>
    <mergeCell ref="E7:F7"/>
    <mergeCell ref="K7:L7"/>
    <mergeCell ref="M7:N7"/>
    <mergeCell ref="C2:H2"/>
    <mergeCell ref="K2:K5"/>
    <mergeCell ref="L2:R2"/>
    <mergeCell ref="O7:P7"/>
    <mergeCell ref="B8:I8"/>
    <mergeCell ref="K8:L8"/>
    <mergeCell ref="M8:N8"/>
    <mergeCell ref="O8:P8"/>
    <mergeCell ref="S2:S6"/>
    <mergeCell ref="C3:H3"/>
    <mergeCell ref="L3:R3"/>
    <mergeCell ref="C4:H4"/>
    <mergeCell ref="L4:R4"/>
    <mergeCell ref="C5:H5"/>
    <mergeCell ref="L5:R5"/>
    <mergeCell ref="B6:C6"/>
    <mergeCell ref="E6:F6"/>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76"/>
  <sheetViews>
    <sheetView showGridLines="0" topLeftCell="A253" zoomScale="60" zoomScaleNormal="60" zoomScalePageLayoutView="95" workbookViewId="0">
      <pane xSplit="1" topLeftCell="B1" activePane="topRight" state="frozen"/>
      <selection pane="topRight" activeCell="Q10" sqref="Q10:R1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59"/>
      <c r="C1" s="311"/>
      <c r="D1" s="311"/>
      <c r="E1" s="311"/>
      <c r="F1" s="311"/>
      <c r="G1" s="311"/>
      <c r="H1" s="311"/>
      <c r="I1" s="311"/>
      <c r="J1" s="311"/>
      <c r="K1" s="311"/>
      <c r="L1" s="311"/>
      <c r="M1" s="311"/>
      <c r="N1" s="311"/>
      <c r="O1" s="311"/>
      <c r="P1" s="311"/>
      <c r="Q1" s="311"/>
      <c r="R1" s="311"/>
      <c r="S1" s="311"/>
      <c r="T1" s="311"/>
      <c r="U1" s="260"/>
    </row>
    <row r="2" spans="1:21" ht="25.5" customHeight="1" x14ac:dyDescent="0.2">
      <c r="B2" s="857" t="s">
        <v>139</v>
      </c>
      <c r="C2" s="858"/>
      <c r="D2" s="858"/>
      <c r="E2" s="858"/>
      <c r="F2" s="858"/>
      <c r="G2" s="858"/>
      <c r="H2" s="858"/>
      <c r="I2" s="858"/>
      <c r="J2" s="858"/>
      <c r="K2" s="858"/>
      <c r="L2" s="858"/>
      <c r="M2" s="858"/>
      <c r="N2" s="858"/>
      <c r="O2" s="858"/>
      <c r="P2" s="858"/>
      <c r="Q2" s="858"/>
      <c r="R2" s="858"/>
      <c r="S2" s="858"/>
      <c r="T2" s="858"/>
      <c r="U2" s="859"/>
    </row>
    <row r="3" spans="1:21" ht="21.75" customHeight="1" x14ac:dyDescent="0.2">
      <c r="A3" s="1" t="s">
        <v>1257</v>
      </c>
      <c r="B3" s="860" t="s">
        <v>140</v>
      </c>
      <c r="C3" s="861"/>
      <c r="D3" s="861"/>
      <c r="E3" s="861"/>
      <c r="F3" s="861"/>
      <c r="G3" s="861"/>
      <c r="H3" s="861"/>
      <c r="I3" s="861"/>
      <c r="J3" s="861"/>
      <c r="K3" s="861"/>
      <c r="L3" s="861"/>
      <c r="M3" s="861"/>
      <c r="N3" s="861"/>
      <c r="O3" s="861"/>
      <c r="P3" s="861"/>
      <c r="Q3" s="861"/>
      <c r="R3" s="861"/>
      <c r="S3" s="861"/>
      <c r="T3" s="861"/>
      <c r="U3" s="862"/>
    </row>
    <row r="4" spans="1:21" ht="21" customHeight="1" x14ac:dyDescent="0.2">
      <c r="B4" s="739" t="s">
        <v>141</v>
      </c>
      <c r="C4" s="739"/>
      <c r="D4" s="730" t="s">
        <v>142</v>
      </c>
      <c r="E4" s="730"/>
      <c r="F4" s="863" t="s">
        <v>143</v>
      </c>
      <c r="G4" s="740" t="s">
        <v>144</v>
      </c>
      <c r="H4" s="740"/>
      <c r="I4" s="740"/>
      <c r="J4" s="740"/>
      <c r="K4" s="740"/>
      <c r="L4" s="865"/>
      <c r="M4" s="866"/>
      <c r="N4" s="865" t="s">
        <v>145</v>
      </c>
      <c r="O4" s="867"/>
      <c r="P4" s="867"/>
      <c r="Q4" s="867"/>
      <c r="R4" s="866"/>
      <c r="S4" s="868" t="s">
        <v>101</v>
      </c>
      <c r="T4" s="869"/>
      <c r="U4" s="870"/>
    </row>
    <row r="5" spans="1:21" ht="47.25" customHeight="1" x14ac:dyDescent="0.2">
      <c r="B5" s="739"/>
      <c r="C5" s="739"/>
      <c r="D5" s="730"/>
      <c r="E5" s="730"/>
      <c r="F5" s="864"/>
      <c r="G5" s="729" t="s">
        <v>146</v>
      </c>
      <c r="H5" s="730"/>
      <c r="I5" s="730"/>
      <c r="J5" s="729" t="s">
        <v>147</v>
      </c>
      <c r="K5" s="729"/>
      <c r="L5" s="729" t="s">
        <v>148</v>
      </c>
      <c r="M5" s="729"/>
      <c r="N5" s="237" t="s">
        <v>149</v>
      </c>
      <c r="O5" s="237" t="s">
        <v>150</v>
      </c>
      <c r="P5" s="33" t="s">
        <v>151</v>
      </c>
      <c r="Q5" s="874" t="s">
        <v>152</v>
      </c>
      <c r="R5" s="875"/>
      <c r="S5" s="871"/>
      <c r="T5" s="872"/>
      <c r="U5" s="873"/>
    </row>
    <row r="6" spans="1:21" ht="39.75" customHeight="1" x14ac:dyDescent="0.25">
      <c r="B6" s="317" t="s">
        <v>153</v>
      </c>
      <c r="C6" s="319"/>
      <c r="D6" s="820" t="s">
        <v>154</v>
      </c>
      <c r="E6" s="821"/>
      <c r="F6" s="103" t="s">
        <v>155</v>
      </c>
      <c r="G6" s="765"/>
      <c r="H6" s="765"/>
      <c r="I6" s="765"/>
      <c r="J6" s="420" t="s">
        <v>156</v>
      </c>
      <c r="K6" s="420"/>
      <c r="L6" s="823"/>
      <c r="M6" s="823"/>
      <c r="N6" s="137">
        <v>5268448465</v>
      </c>
      <c r="O6" s="34"/>
      <c r="P6" s="35"/>
      <c r="Q6" s="849">
        <v>0</v>
      </c>
      <c r="R6" s="850">
        <v>0</v>
      </c>
      <c r="S6" s="233"/>
      <c r="T6" s="234"/>
      <c r="U6" s="235"/>
    </row>
    <row r="7" spans="1:21" ht="39.75" customHeight="1" x14ac:dyDescent="0.25">
      <c r="B7" s="317" t="s">
        <v>157</v>
      </c>
      <c r="C7" s="319"/>
      <c r="D7" s="820" t="s">
        <v>154</v>
      </c>
      <c r="E7" s="821"/>
      <c r="F7" s="103" t="s">
        <v>155</v>
      </c>
      <c r="G7" s="765"/>
      <c r="H7" s="765"/>
      <c r="I7" s="765"/>
      <c r="J7" s="822" t="s">
        <v>158</v>
      </c>
      <c r="K7" s="822"/>
      <c r="L7" s="822"/>
      <c r="M7" s="822"/>
      <c r="N7" s="36">
        <v>20324681095</v>
      </c>
      <c r="O7" s="34"/>
      <c r="P7" s="35"/>
      <c r="Q7" s="849">
        <v>0</v>
      </c>
      <c r="R7" s="850">
        <v>0</v>
      </c>
      <c r="S7" s="233"/>
      <c r="T7" s="234"/>
      <c r="U7" s="235"/>
    </row>
    <row r="8" spans="1:21" ht="39.75" customHeight="1" x14ac:dyDescent="0.25">
      <c r="B8" s="317" t="s">
        <v>159</v>
      </c>
      <c r="C8" s="319"/>
      <c r="D8" s="820" t="s">
        <v>154</v>
      </c>
      <c r="E8" s="821"/>
      <c r="F8" s="103" t="s">
        <v>155</v>
      </c>
      <c r="G8" s="765"/>
      <c r="H8" s="765"/>
      <c r="I8" s="765"/>
      <c r="J8" s="822" t="s">
        <v>160</v>
      </c>
      <c r="K8" s="822"/>
      <c r="L8" s="822"/>
      <c r="M8" s="822"/>
      <c r="N8" s="36">
        <v>26799206349</v>
      </c>
      <c r="O8" s="34"/>
      <c r="P8" s="35"/>
      <c r="Q8" s="849">
        <v>0</v>
      </c>
      <c r="R8" s="850">
        <v>0</v>
      </c>
      <c r="S8" s="233"/>
      <c r="T8" s="234"/>
      <c r="U8" s="235"/>
    </row>
    <row r="9" spans="1:21" ht="131.25" customHeight="1" x14ac:dyDescent="0.25">
      <c r="B9" s="317" t="s">
        <v>161</v>
      </c>
      <c r="C9" s="319"/>
      <c r="D9" s="820" t="s">
        <v>154</v>
      </c>
      <c r="E9" s="821"/>
      <c r="F9" s="103" t="s">
        <v>155</v>
      </c>
      <c r="G9" s="765"/>
      <c r="H9" s="765"/>
      <c r="I9" s="765"/>
      <c r="J9" s="822" t="s">
        <v>162</v>
      </c>
      <c r="K9" s="822"/>
      <c r="L9" s="822"/>
      <c r="M9" s="822"/>
      <c r="N9" s="37">
        <v>62112039495.099998</v>
      </c>
      <c r="O9" s="240"/>
      <c r="P9" s="38"/>
      <c r="Q9" s="849">
        <v>0</v>
      </c>
      <c r="R9" s="850">
        <v>0</v>
      </c>
      <c r="S9" s="851" t="s">
        <v>532</v>
      </c>
      <c r="T9" s="852"/>
      <c r="U9" s="853"/>
    </row>
    <row r="10" spans="1:21" ht="48.75" customHeight="1" x14ac:dyDescent="0.25">
      <c r="B10" s="317" t="s">
        <v>163</v>
      </c>
      <c r="C10" s="319"/>
      <c r="D10" s="820" t="s">
        <v>154</v>
      </c>
      <c r="E10" s="821"/>
      <c r="F10" s="103" t="s">
        <v>155</v>
      </c>
      <c r="G10" s="765"/>
      <c r="H10" s="765"/>
      <c r="I10" s="765"/>
      <c r="J10" s="822" t="s">
        <v>164</v>
      </c>
      <c r="K10" s="822"/>
      <c r="L10" s="822"/>
      <c r="M10" s="822"/>
      <c r="N10" s="37">
        <v>48547865289.099998</v>
      </c>
      <c r="O10" s="240"/>
      <c r="P10" s="38"/>
      <c r="Q10" s="849">
        <v>0</v>
      </c>
      <c r="R10" s="850">
        <v>0</v>
      </c>
      <c r="S10" s="854"/>
      <c r="T10" s="855"/>
      <c r="U10" s="856"/>
    </row>
    <row r="11" spans="1:21" ht="39.75" customHeight="1" x14ac:dyDescent="0.25">
      <c r="B11" s="317" t="s">
        <v>165</v>
      </c>
      <c r="C11" s="319"/>
      <c r="D11" s="820" t="s">
        <v>154</v>
      </c>
      <c r="E11" s="821"/>
      <c r="F11" s="103" t="s">
        <v>155</v>
      </c>
      <c r="G11" s="765"/>
      <c r="H11" s="765"/>
      <c r="I11" s="765"/>
      <c r="J11" s="822" t="s">
        <v>166</v>
      </c>
      <c r="K11" s="822"/>
      <c r="L11" s="822"/>
      <c r="M11" s="822"/>
      <c r="N11" s="37">
        <v>49940241269.099998</v>
      </c>
      <c r="O11" s="240"/>
      <c r="P11" s="38"/>
      <c r="Q11" s="849">
        <v>0</v>
      </c>
      <c r="R11" s="850">
        <v>0</v>
      </c>
      <c r="S11" s="233"/>
      <c r="T11" s="234"/>
      <c r="U11" s="235"/>
    </row>
    <row r="12" spans="1:21" ht="39.75" customHeight="1" x14ac:dyDescent="0.25">
      <c r="B12" s="317" t="s">
        <v>167</v>
      </c>
      <c r="C12" s="319"/>
      <c r="D12" s="820" t="s">
        <v>154</v>
      </c>
      <c r="E12" s="821"/>
      <c r="F12" s="103" t="s">
        <v>155</v>
      </c>
      <c r="G12" s="765"/>
      <c r="H12" s="765"/>
      <c r="I12" s="765"/>
      <c r="J12" s="822" t="s">
        <v>168</v>
      </c>
      <c r="K12" s="822"/>
      <c r="L12" s="822"/>
      <c r="M12" s="822"/>
      <c r="N12" s="37">
        <v>42430490883.199997</v>
      </c>
      <c r="O12" s="240"/>
      <c r="P12" s="38"/>
      <c r="Q12" s="849">
        <v>0</v>
      </c>
      <c r="R12" s="850">
        <v>0</v>
      </c>
      <c r="S12" s="233"/>
      <c r="T12" s="234"/>
      <c r="U12" s="235"/>
    </row>
    <row r="13" spans="1:21" ht="39.75" customHeight="1" x14ac:dyDescent="0.25">
      <c r="B13" s="317" t="s">
        <v>169</v>
      </c>
      <c r="C13" s="319"/>
      <c r="D13" s="820" t="s">
        <v>154</v>
      </c>
      <c r="E13" s="821"/>
      <c r="F13" s="103" t="s">
        <v>155</v>
      </c>
      <c r="G13" s="765"/>
      <c r="H13" s="765"/>
      <c r="I13" s="765"/>
      <c r="J13" s="822" t="s">
        <v>170</v>
      </c>
      <c r="K13" s="822"/>
      <c r="L13" s="822"/>
      <c r="M13" s="822"/>
      <c r="N13" s="37">
        <v>24948005269.599998</v>
      </c>
      <c r="O13" s="240"/>
      <c r="P13" s="39"/>
      <c r="Q13" s="849">
        <v>0</v>
      </c>
      <c r="R13" s="850">
        <v>0</v>
      </c>
      <c r="S13" s="233"/>
      <c r="T13" s="234"/>
      <c r="U13" s="235"/>
    </row>
    <row r="14" spans="1:21" ht="39.75" customHeight="1" x14ac:dyDescent="0.25">
      <c r="B14" s="840"/>
      <c r="C14" s="841"/>
      <c r="D14" s="842"/>
      <c r="E14" s="843"/>
      <c r="F14" s="40"/>
      <c r="G14" s="844"/>
      <c r="H14" s="844"/>
      <c r="I14" s="844"/>
      <c r="J14" s="845"/>
      <c r="K14" s="845"/>
      <c r="L14" s="846"/>
      <c r="M14" s="846"/>
      <c r="N14" s="139">
        <f>SUM(N6:N13)</f>
        <v>280370978115.09998</v>
      </c>
      <c r="O14" s="41"/>
      <c r="P14" s="42"/>
      <c r="Q14" s="847">
        <v>0</v>
      </c>
      <c r="R14" s="848">
        <v>0</v>
      </c>
      <c r="S14" s="839"/>
      <c r="T14" s="839"/>
      <c r="U14" s="839"/>
    </row>
    <row r="15" spans="1:21" ht="39.75" customHeight="1" x14ac:dyDescent="0.2">
      <c r="B15" s="317"/>
      <c r="C15" s="319"/>
      <c r="D15" s="820" t="s">
        <v>154</v>
      </c>
      <c r="E15" s="821"/>
      <c r="F15" s="103" t="s">
        <v>155</v>
      </c>
      <c r="G15" s="722">
        <v>3111530718</v>
      </c>
      <c r="H15" s="722"/>
      <c r="I15" s="722"/>
      <c r="J15" s="420"/>
      <c r="K15" s="420"/>
      <c r="L15" s="822" t="s">
        <v>171</v>
      </c>
      <c r="M15" s="822"/>
      <c r="N15" s="137"/>
      <c r="O15" s="81">
        <f>123.78/111.82</f>
        <v>1.1069576104453587</v>
      </c>
      <c r="P15" s="43" t="s">
        <v>172</v>
      </c>
      <c r="Q15" s="824">
        <f t="shared" ref="Q15:Q78" si="0">+G15/O15</f>
        <v>2810885158.2384872</v>
      </c>
      <c r="R15" s="825"/>
      <c r="S15" s="348"/>
      <c r="T15" s="348"/>
      <c r="U15" s="348"/>
    </row>
    <row r="16" spans="1:21" ht="39.75" customHeight="1" x14ac:dyDescent="0.2">
      <c r="B16" s="317"/>
      <c r="C16" s="319"/>
      <c r="D16" s="820" t="s">
        <v>154</v>
      </c>
      <c r="E16" s="821"/>
      <c r="F16" s="103" t="s">
        <v>155</v>
      </c>
      <c r="G16" s="770">
        <v>5503863348.5</v>
      </c>
      <c r="H16" s="805"/>
      <c r="I16" s="771"/>
      <c r="J16" s="838"/>
      <c r="K16" s="838"/>
      <c r="L16" s="822" t="s">
        <v>173</v>
      </c>
      <c r="M16" s="822"/>
      <c r="N16" s="36"/>
      <c r="O16" s="81">
        <f>123.78/111.82</f>
        <v>1.1069576104453587</v>
      </c>
      <c r="P16" s="43" t="s">
        <v>172</v>
      </c>
      <c r="Q16" s="824">
        <f t="shared" si="0"/>
        <v>4972063335.1855707</v>
      </c>
      <c r="R16" s="825"/>
      <c r="S16" s="348"/>
      <c r="T16" s="348"/>
      <c r="U16" s="348"/>
    </row>
    <row r="17" spans="2:21" ht="39.75" customHeight="1" x14ac:dyDescent="0.2">
      <c r="B17" s="317"/>
      <c r="C17" s="319"/>
      <c r="D17" s="820" t="s">
        <v>154</v>
      </c>
      <c r="E17" s="821"/>
      <c r="F17" s="103" t="s">
        <v>155</v>
      </c>
      <c r="G17" s="770">
        <v>263457714</v>
      </c>
      <c r="H17" s="805"/>
      <c r="I17" s="771"/>
      <c r="J17" s="838"/>
      <c r="K17" s="838"/>
      <c r="L17" s="822" t="s">
        <v>174</v>
      </c>
      <c r="M17" s="822"/>
      <c r="N17" s="36"/>
      <c r="O17" s="81">
        <f>123.78/111.82</f>
        <v>1.1069576104453587</v>
      </c>
      <c r="P17" s="43" t="s">
        <v>172</v>
      </c>
      <c r="Q17" s="824">
        <f t="shared" si="0"/>
        <v>238001628.53029567</v>
      </c>
      <c r="R17" s="825"/>
      <c r="S17" s="348"/>
      <c r="T17" s="348"/>
      <c r="U17" s="348"/>
    </row>
    <row r="18" spans="2:21" ht="39.75" customHeight="1" x14ac:dyDescent="0.2">
      <c r="B18" s="317"/>
      <c r="C18" s="319"/>
      <c r="D18" s="820" t="s">
        <v>154</v>
      </c>
      <c r="E18" s="821"/>
      <c r="F18" s="103" t="s">
        <v>155</v>
      </c>
      <c r="G18" s="770">
        <v>1636965150</v>
      </c>
      <c r="H18" s="805"/>
      <c r="I18" s="771"/>
      <c r="J18" s="831"/>
      <c r="K18" s="822"/>
      <c r="L18" s="822" t="s">
        <v>175</v>
      </c>
      <c r="M18" s="822"/>
      <c r="N18" s="36"/>
      <c r="O18" s="81">
        <f>123.78/111.82</f>
        <v>1.1069576104453587</v>
      </c>
      <c r="P18" s="43" t="s">
        <v>172</v>
      </c>
      <c r="Q18" s="824">
        <f t="shared" si="0"/>
        <v>1478796599.3940861</v>
      </c>
      <c r="R18" s="825"/>
      <c r="S18" s="348"/>
      <c r="T18" s="348"/>
      <c r="U18" s="348"/>
    </row>
    <row r="19" spans="2:21" ht="33.75" customHeight="1" x14ac:dyDescent="0.2">
      <c r="B19" s="317"/>
      <c r="C19" s="319"/>
      <c r="D19" s="820" t="s">
        <v>154</v>
      </c>
      <c r="E19" s="821"/>
      <c r="F19" s="103" t="s">
        <v>155</v>
      </c>
      <c r="G19" s="770">
        <v>2728275250</v>
      </c>
      <c r="H19" s="805"/>
      <c r="I19" s="771"/>
      <c r="J19" s="838"/>
      <c r="K19" s="838"/>
      <c r="L19" s="822" t="s">
        <v>176</v>
      </c>
      <c r="M19" s="822"/>
      <c r="N19" s="36"/>
      <c r="O19" s="140">
        <f>124.62/111.82</f>
        <v>1.1144696834197818</v>
      </c>
      <c r="P19" s="44" t="s">
        <v>177</v>
      </c>
      <c r="Q19" s="824">
        <f t="shared" si="0"/>
        <v>2448047973.4793773</v>
      </c>
      <c r="R19" s="825"/>
      <c r="S19" s="348"/>
      <c r="T19" s="348"/>
      <c r="U19" s="348"/>
    </row>
    <row r="20" spans="2:21" ht="30" customHeight="1" x14ac:dyDescent="0.2">
      <c r="B20" s="317"/>
      <c r="C20" s="319"/>
      <c r="D20" s="820" t="s">
        <v>154</v>
      </c>
      <c r="E20" s="821"/>
      <c r="F20" s="103" t="s">
        <v>155</v>
      </c>
      <c r="G20" s="770">
        <v>621675000</v>
      </c>
      <c r="H20" s="805"/>
      <c r="I20" s="771"/>
      <c r="J20" s="837"/>
      <c r="K20" s="837"/>
      <c r="L20" s="822" t="s">
        <v>178</v>
      </c>
      <c r="M20" s="822"/>
      <c r="N20" s="36"/>
      <c r="O20" s="140">
        <f>125.37/111.82</f>
        <v>1.1211768914326596</v>
      </c>
      <c r="P20" s="44" t="s">
        <v>179</v>
      </c>
      <c r="Q20" s="824">
        <f t="shared" si="0"/>
        <v>554484314.42928934</v>
      </c>
      <c r="R20" s="825"/>
      <c r="S20" s="348"/>
      <c r="T20" s="348"/>
      <c r="U20" s="348"/>
    </row>
    <row r="21" spans="2:21" ht="30" customHeight="1" x14ac:dyDescent="0.2">
      <c r="B21" s="317"/>
      <c r="C21" s="319"/>
      <c r="D21" s="820" t="s">
        <v>154</v>
      </c>
      <c r="E21" s="821"/>
      <c r="F21" s="103" t="s">
        <v>155</v>
      </c>
      <c r="G21" s="770">
        <v>764295785</v>
      </c>
      <c r="H21" s="805"/>
      <c r="I21" s="771"/>
      <c r="J21" s="837"/>
      <c r="K21" s="837"/>
      <c r="L21" s="822" t="s">
        <v>180</v>
      </c>
      <c r="M21" s="822"/>
      <c r="N21" s="36"/>
      <c r="O21" s="140">
        <f>125.37/111.82</f>
        <v>1.1211768914326596</v>
      </c>
      <c r="P21" s="44" t="s">
        <v>179</v>
      </c>
      <c r="Q21" s="824">
        <f t="shared" si="0"/>
        <v>681690633.15545988</v>
      </c>
      <c r="R21" s="825"/>
      <c r="S21" s="348"/>
      <c r="T21" s="348"/>
      <c r="U21" s="348"/>
    </row>
    <row r="22" spans="2:21" ht="30" customHeight="1" x14ac:dyDescent="0.2">
      <c r="B22" s="317"/>
      <c r="C22" s="319"/>
      <c r="D22" s="820" t="s">
        <v>154</v>
      </c>
      <c r="E22" s="821"/>
      <c r="F22" s="103" t="s">
        <v>155</v>
      </c>
      <c r="G22" s="770">
        <v>872199750</v>
      </c>
      <c r="H22" s="805"/>
      <c r="I22" s="771"/>
      <c r="J22" s="837"/>
      <c r="K22" s="837"/>
      <c r="L22" s="822" t="s">
        <v>181</v>
      </c>
      <c r="M22" s="822"/>
      <c r="N22" s="36"/>
      <c r="O22" s="140">
        <f>125.37/111.82</f>
        <v>1.1211768914326596</v>
      </c>
      <c r="P22" s="44" t="s">
        <v>179</v>
      </c>
      <c r="Q22" s="824">
        <f t="shared" si="0"/>
        <v>777932328.66714525</v>
      </c>
      <c r="R22" s="825"/>
      <c r="S22" s="348"/>
      <c r="T22" s="348"/>
      <c r="U22" s="348"/>
    </row>
    <row r="23" spans="2:21" ht="30" customHeight="1" x14ac:dyDescent="0.2">
      <c r="B23" s="317"/>
      <c r="C23" s="319"/>
      <c r="D23" s="820" t="s">
        <v>154</v>
      </c>
      <c r="E23" s="821"/>
      <c r="F23" s="103" t="s">
        <v>155</v>
      </c>
      <c r="G23" s="770">
        <v>19781458</v>
      </c>
      <c r="H23" s="805"/>
      <c r="I23" s="771"/>
      <c r="J23" s="837"/>
      <c r="K23" s="837"/>
      <c r="L23" s="822" t="s">
        <v>181</v>
      </c>
      <c r="M23" s="822"/>
      <c r="N23" s="36"/>
      <c r="O23" s="140">
        <f>125.37/111.82</f>
        <v>1.1211768914326596</v>
      </c>
      <c r="P23" s="44" t="s">
        <v>179</v>
      </c>
      <c r="Q23" s="824">
        <f t="shared" si="0"/>
        <v>17643476.378399935</v>
      </c>
      <c r="R23" s="825"/>
      <c r="S23" s="348"/>
      <c r="T23" s="348"/>
      <c r="U23" s="348"/>
    </row>
    <row r="24" spans="2:21" ht="30" customHeight="1" x14ac:dyDescent="0.2">
      <c r="B24" s="317"/>
      <c r="C24" s="319"/>
      <c r="D24" s="820" t="s">
        <v>154</v>
      </c>
      <c r="E24" s="821"/>
      <c r="F24" s="103" t="s">
        <v>155</v>
      </c>
      <c r="G24" s="770">
        <v>686624625</v>
      </c>
      <c r="H24" s="805"/>
      <c r="I24" s="771"/>
      <c r="J24" s="836"/>
      <c r="K24" s="836"/>
      <c r="L24" s="822" t="s">
        <v>182</v>
      </c>
      <c r="M24" s="822"/>
      <c r="N24" s="36"/>
      <c r="O24" s="140">
        <f>125.37/111.82</f>
        <v>1.1211768914326596</v>
      </c>
      <c r="P24" s="44" t="s">
        <v>179</v>
      </c>
      <c r="Q24" s="824">
        <f t="shared" si="0"/>
        <v>612414178.57142854</v>
      </c>
      <c r="R24" s="825"/>
      <c r="S24" s="348"/>
      <c r="T24" s="348"/>
      <c r="U24" s="348"/>
    </row>
    <row r="25" spans="2:21" ht="30" customHeight="1" x14ac:dyDescent="0.2">
      <c r="B25" s="317"/>
      <c r="C25" s="319"/>
      <c r="D25" s="820" t="s">
        <v>154</v>
      </c>
      <c r="E25" s="821"/>
      <c r="F25" s="103" t="s">
        <v>155</v>
      </c>
      <c r="G25" s="770">
        <v>2047764587</v>
      </c>
      <c r="H25" s="805"/>
      <c r="I25" s="771"/>
      <c r="J25" s="822"/>
      <c r="K25" s="822"/>
      <c r="L25" s="823" t="s">
        <v>183</v>
      </c>
      <c r="M25" s="823"/>
      <c r="N25" s="36"/>
      <c r="O25" s="140">
        <f>126.15/111.82</f>
        <v>1.1281523877660526</v>
      </c>
      <c r="P25" s="44" t="s">
        <v>184</v>
      </c>
      <c r="Q25" s="824">
        <f t="shared" si="0"/>
        <v>1815148918.8929052</v>
      </c>
      <c r="R25" s="825"/>
      <c r="S25" s="348"/>
      <c r="T25" s="348"/>
      <c r="U25" s="348"/>
    </row>
    <row r="26" spans="2:21" ht="30" customHeight="1" x14ac:dyDescent="0.2">
      <c r="B26" s="317"/>
      <c r="C26" s="319"/>
      <c r="D26" s="820" t="s">
        <v>154</v>
      </c>
      <c r="E26" s="821"/>
      <c r="F26" s="103" t="s">
        <v>155</v>
      </c>
      <c r="G26" s="770">
        <v>3071646881</v>
      </c>
      <c r="H26" s="805"/>
      <c r="I26" s="771"/>
      <c r="J26" s="836"/>
      <c r="K26" s="836"/>
      <c r="L26" s="823" t="s">
        <v>185</v>
      </c>
      <c r="M26" s="823"/>
      <c r="N26" s="36"/>
      <c r="O26" s="140">
        <f>126.15/111.82</f>
        <v>1.1281523877660526</v>
      </c>
      <c r="P26" s="44" t="s">
        <v>184</v>
      </c>
      <c r="Q26" s="824">
        <f t="shared" si="0"/>
        <v>2722723378.7825603</v>
      </c>
      <c r="R26" s="825"/>
      <c r="S26" s="348"/>
      <c r="T26" s="348"/>
      <c r="U26" s="348"/>
    </row>
    <row r="27" spans="2:21" ht="30" customHeight="1" x14ac:dyDescent="0.2">
      <c r="B27" s="317"/>
      <c r="C27" s="319"/>
      <c r="D27" s="820" t="s">
        <v>154</v>
      </c>
      <c r="E27" s="821"/>
      <c r="F27" s="103" t="s">
        <v>155</v>
      </c>
      <c r="G27" s="770">
        <v>3071646881</v>
      </c>
      <c r="H27" s="805"/>
      <c r="I27" s="771"/>
      <c r="J27" s="831"/>
      <c r="K27" s="822"/>
      <c r="L27" s="823" t="s">
        <v>186</v>
      </c>
      <c r="M27" s="823"/>
      <c r="N27" s="36"/>
      <c r="O27" s="140">
        <f>127.78/111.82</f>
        <v>1.1427293865140404</v>
      </c>
      <c r="P27" s="44" t="s">
        <v>187</v>
      </c>
      <c r="Q27" s="824">
        <f t="shared" si="0"/>
        <v>2687991502.8441072</v>
      </c>
      <c r="R27" s="825"/>
      <c r="S27" s="836"/>
      <c r="T27" s="836"/>
      <c r="U27" s="836"/>
    </row>
    <row r="28" spans="2:21" ht="30" customHeight="1" x14ac:dyDescent="0.2">
      <c r="B28" s="317"/>
      <c r="C28" s="319"/>
      <c r="D28" s="820" t="s">
        <v>154</v>
      </c>
      <c r="E28" s="821"/>
      <c r="F28" s="103" t="s">
        <v>155</v>
      </c>
      <c r="G28" s="770">
        <v>1769000000</v>
      </c>
      <c r="H28" s="805"/>
      <c r="I28" s="771"/>
      <c r="J28" s="831"/>
      <c r="K28" s="822"/>
      <c r="L28" s="823" t="s">
        <v>188</v>
      </c>
      <c r="M28" s="823"/>
      <c r="N28" s="36"/>
      <c r="O28" s="140">
        <f>127.78/111.82</f>
        <v>1.1427293865140404</v>
      </c>
      <c r="P28" s="44" t="s">
        <v>187</v>
      </c>
      <c r="Q28" s="824">
        <f t="shared" si="0"/>
        <v>1548048051.3382375</v>
      </c>
      <c r="R28" s="825"/>
      <c r="S28" s="836"/>
      <c r="T28" s="836"/>
      <c r="U28" s="836"/>
    </row>
    <row r="29" spans="2:21" ht="30" customHeight="1" x14ac:dyDescent="0.2">
      <c r="B29" s="317"/>
      <c r="C29" s="319"/>
      <c r="D29" s="820" t="s">
        <v>154</v>
      </c>
      <c r="E29" s="821"/>
      <c r="F29" s="103" t="s">
        <v>155</v>
      </c>
      <c r="G29" s="770">
        <v>2653500000</v>
      </c>
      <c r="H29" s="805"/>
      <c r="I29" s="771"/>
      <c r="J29" s="831"/>
      <c r="K29" s="822"/>
      <c r="L29" s="823" t="s">
        <v>189</v>
      </c>
      <c r="M29" s="823"/>
      <c r="N29" s="36"/>
      <c r="O29" s="140">
        <f>127.78/111.82</f>
        <v>1.1427293865140404</v>
      </c>
      <c r="P29" s="44" t="s">
        <v>187</v>
      </c>
      <c r="Q29" s="824">
        <f t="shared" si="0"/>
        <v>2322072077.0073562</v>
      </c>
      <c r="R29" s="825"/>
      <c r="S29" s="836"/>
      <c r="T29" s="836"/>
      <c r="U29" s="836"/>
    </row>
    <row r="30" spans="2:21" ht="30" customHeight="1" x14ac:dyDescent="0.2">
      <c r="B30" s="317"/>
      <c r="C30" s="319"/>
      <c r="D30" s="820" t="s">
        <v>154</v>
      </c>
      <c r="E30" s="821"/>
      <c r="F30" s="103" t="s">
        <v>155</v>
      </c>
      <c r="G30" s="770">
        <v>2653500000</v>
      </c>
      <c r="H30" s="805"/>
      <c r="I30" s="771"/>
      <c r="J30" s="822"/>
      <c r="K30" s="822"/>
      <c r="L30" s="823" t="s">
        <v>190</v>
      </c>
      <c r="M30" s="823"/>
      <c r="N30" s="36"/>
      <c r="O30" s="140">
        <f>129.41/111.82</f>
        <v>1.1573063852620282</v>
      </c>
      <c r="P30" s="44" t="s">
        <v>191</v>
      </c>
      <c r="Q30" s="824">
        <f t="shared" si="0"/>
        <v>2292824124.8744302</v>
      </c>
      <c r="R30" s="825"/>
      <c r="S30" s="836"/>
      <c r="T30" s="836"/>
      <c r="U30" s="836"/>
    </row>
    <row r="31" spans="2:21" ht="30" customHeight="1" x14ac:dyDescent="0.2">
      <c r="B31" s="317"/>
      <c r="C31" s="319"/>
      <c r="D31" s="820" t="s">
        <v>154</v>
      </c>
      <c r="E31" s="821"/>
      <c r="F31" s="103" t="s">
        <v>155</v>
      </c>
      <c r="G31" s="770">
        <v>2465000000</v>
      </c>
      <c r="H31" s="805"/>
      <c r="I31" s="771"/>
      <c r="J31" s="822"/>
      <c r="K31" s="822"/>
      <c r="L31" s="823" t="s">
        <v>192</v>
      </c>
      <c r="M31" s="823"/>
      <c r="N31" s="36"/>
      <c r="O31" s="140">
        <f>129.41/111.82</f>
        <v>1.1573063852620282</v>
      </c>
      <c r="P31" s="44" t="s">
        <v>191</v>
      </c>
      <c r="Q31" s="824">
        <f t="shared" si="0"/>
        <v>2129945908.3532958</v>
      </c>
      <c r="R31" s="825"/>
      <c r="S31" s="836"/>
      <c r="T31" s="836"/>
      <c r="U31" s="836"/>
    </row>
    <row r="32" spans="2:21" ht="30" customHeight="1" x14ac:dyDescent="0.2">
      <c r="B32" s="317"/>
      <c r="C32" s="319"/>
      <c r="D32" s="820" t="s">
        <v>154</v>
      </c>
      <c r="E32" s="821"/>
      <c r="F32" s="103" t="s">
        <v>155</v>
      </c>
      <c r="G32" s="770">
        <v>3697500000</v>
      </c>
      <c r="H32" s="805"/>
      <c r="I32" s="771"/>
      <c r="J32" s="836"/>
      <c r="K32" s="836"/>
      <c r="L32" s="823" t="s">
        <v>193</v>
      </c>
      <c r="M32" s="823"/>
      <c r="N32" s="36"/>
      <c r="O32" s="140">
        <f>129.41/111.82</f>
        <v>1.1573063852620282</v>
      </c>
      <c r="P32" s="44" t="s">
        <v>191</v>
      </c>
      <c r="Q32" s="824">
        <f t="shared" si="0"/>
        <v>3194918862.5299435</v>
      </c>
      <c r="R32" s="825"/>
      <c r="S32" s="836"/>
      <c r="T32" s="836"/>
      <c r="U32" s="836"/>
    </row>
    <row r="33" spans="2:21" ht="30" customHeight="1" x14ac:dyDescent="0.2">
      <c r="B33" s="317"/>
      <c r="C33" s="319"/>
      <c r="D33" s="820" t="s">
        <v>154</v>
      </c>
      <c r="E33" s="821"/>
      <c r="F33" s="103" t="s">
        <v>155</v>
      </c>
      <c r="G33" s="770">
        <v>3549440000</v>
      </c>
      <c r="H33" s="805"/>
      <c r="I33" s="771"/>
      <c r="J33" s="831"/>
      <c r="K33" s="822"/>
      <c r="L33" s="823" t="s">
        <v>194</v>
      </c>
      <c r="M33" s="823"/>
      <c r="N33" s="36"/>
      <c r="O33" s="140">
        <f>129.41/111.82</f>
        <v>1.1573063852620282</v>
      </c>
      <c r="P33" s="44" t="s">
        <v>191</v>
      </c>
      <c r="Q33" s="824">
        <f t="shared" si="0"/>
        <v>3066983855.9616723</v>
      </c>
      <c r="R33" s="825"/>
      <c r="S33" s="836"/>
      <c r="T33" s="836"/>
      <c r="U33" s="836"/>
    </row>
    <row r="34" spans="2:21" ht="30" customHeight="1" x14ac:dyDescent="0.2">
      <c r="B34" s="317"/>
      <c r="C34" s="319"/>
      <c r="D34" s="820" t="s">
        <v>154</v>
      </c>
      <c r="E34" s="821"/>
      <c r="F34" s="103" t="s">
        <v>155</v>
      </c>
      <c r="G34" s="770">
        <v>15478119</v>
      </c>
      <c r="H34" s="805"/>
      <c r="I34" s="771"/>
      <c r="J34" s="822"/>
      <c r="K34" s="822"/>
      <c r="L34" s="823" t="s">
        <v>195</v>
      </c>
      <c r="M34" s="823"/>
      <c r="N34" s="36"/>
      <c r="O34" s="140">
        <f>130.63/111.82</f>
        <v>1.1682167769629763</v>
      </c>
      <c r="P34" s="44" t="s">
        <v>196</v>
      </c>
      <c r="Q34" s="824">
        <f t="shared" si="0"/>
        <v>13249355.17553395</v>
      </c>
      <c r="R34" s="825"/>
      <c r="S34" s="836"/>
      <c r="T34" s="836"/>
      <c r="U34" s="836"/>
    </row>
    <row r="35" spans="2:21" ht="30" customHeight="1" x14ac:dyDescent="0.2">
      <c r="B35" s="317"/>
      <c r="C35" s="319"/>
      <c r="D35" s="820" t="s">
        <v>154</v>
      </c>
      <c r="E35" s="821"/>
      <c r="F35" s="103" t="s">
        <v>155</v>
      </c>
      <c r="G35" s="770">
        <v>2068530699</v>
      </c>
      <c r="H35" s="805"/>
      <c r="I35" s="771"/>
      <c r="J35" s="822"/>
      <c r="K35" s="822"/>
      <c r="L35" s="823" t="s">
        <v>197</v>
      </c>
      <c r="M35" s="823"/>
      <c r="N35" s="36"/>
      <c r="O35" s="140">
        <f>130.63/111.82</f>
        <v>1.1682167769629763</v>
      </c>
      <c r="P35" s="44" t="s">
        <v>196</v>
      </c>
      <c r="Q35" s="824">
        <f t="shared" si="0"/>
        <v>1770673679.5696239</v>
      </c>
      <c r="R35" s="825"/>
      <c r="S35" s="836"/>
      <c r="T35" s="836"/>
      <c r="U35" s="836"/>
    </row>
    <row r="36" spans="2:21" ht="30" customHeight="1" x14ac:dyDescent="0.2">
      <c r="B36" s="317"/>
      <c r="C36" s="319"/>
      <c r="D36" s="820" t="s">
        <v>154</v>
      </c>
      <c r="E36" s="821"/>
      <c r="F36" s="103" t="s">
        <v>155</v>
      </c>
      <c r="G36" s="770">
        <v>3102796048</v>
      </c>
      <c r="H36" s="805"/>
      <c r="I36" s="771"/>
      <c r="J36" s="822"/>
      <c r="K36" s="822"/>
      <c r="L36" s="823" t="s">
        <v>198</v>
      </c>
      <c r="M36" s="823"/>
      <c r="N36" s="36"/>
      <c r="O36" s="140">
        <f>130.63/111.82</f>
        <v>1.1682167769629763</v>
      </c>
      <c r="P36" s="44" t="s">
        <v>196</v>
      </c>
      <c r="Q36" s="824">
        <f t="shared" si="0"/>
        <v>2656010518.9264331</v>
      </c>
      <c r="R36" s="825"/>
      <c r="S36" s="836"/>
      <c r="T36" s="836"/>
      <c r="U36" s="836"/>
    </row>
    <row r="37" spans="2:21" ht="30" customHeight="1" x14ac:dyDescent="0.2">
      <c r="B37" s="317"/>
      <c r="C37" s="319"/>
      <c r="D37" s="820" t="s">
        <v>154</v>
      </c>
      <c r="E37" s="821"/>
      <c r="F37" s="103" t="s">
        <v>155</v>
      </c>
      <c r="G37" s="770">
        <v>3144320000</v>
      </c>
      <c r="H37" s="805"/>
      <c r="I37" s="771"/>
      <c r="J37" s="831"/>
      <c r="K37" s="822"/>
      <c r="L37" s="823" t="s">
        <v>199</v>
      </c>
      <c r="M37" s="823"/>
      <c r="N37" s="36"/>
      <c r="O37" s="140">
        <f>130.63/111.82</f>
        <v>1.1682167769629763</v>
      </c>
      <c r="P37" s="44" t="s">
        <v>196</v>
      </c>
      <c r="Q37" s="824">
        <f t="shared" si="0"/>
        <v>2691555250.7081065</v>
      </c>
      <c r="R37" s="825"/>
      <c r="S37" s="836"/>
      <c r="T37" s="836"/>
      <c r="U37" s="836"/>
    </row>
    <row r="38" spans="2:21" ht="30" customHeight="1" x14ac:dyDescent="0.2">
      <c r="B38" s="317"/>
      <c r="C38" s="319"/>
      <c r="D38" s="820" t="s">
        <v>154</v>
      </c>
      <c r="E38" s="821"/>
      <c r="F38" s="103" t="s">
        <v>155</v>
      </c>
      <c r="G38" s="770">
        <v>2453430908</v>
      </c>
      <c r="H38" s="805"/>
      <c r="I38" s="771"/>
      <c r="J38" s="822"/>
      <c r="K38" s="822"/>
      <c r="L38" s="823" t="s">
        <v>200</v>
      </c>
      <c r="M38" s="823"/>
      <c r="N38" s="36"/>
      <c r="O38" s="140">
        <f>131.28/111.82</f>
        <v>1.1740296905741372</v>
      </c>
      <c r="P38" s="44" t="s">
        <v>201</v>
      </c>
      <c r="Q38" s="824">
        <f t="shared" si="0"/>
        <v>2089752011.9786713</v>
      </c>
      <c r="R38" s="825"/>
      <c r="S38" s="836"/>
      <c r="T38" s="836"/>
      <c r="U38" s="836"/>
    </row>
    <row r="39" spans="2:21" ht="30" customHeight="1" x14ac:dyDescent="0.2">
      <c r="B39" s="317"/>
      <c r="C39" s="319"/>
      <c r="D39" s="820" t="s">
        <v>154</v>
      </c>
      <c r="E39" s="821"/>
      <c r="F39" s="103" t="s">
        <v>155</v>
      </c>
      <c r="G39" s="770">
        <v>3884800000</v>
      </c>
      <c r="H39" s="805"/>
      <c r="I39" s="771"/>
      <c r="J39" s="822"/>
      <c r="K39" s="822"/>
      <c r="L39" s="823" t="s">
        <v>202</v>
      </c>
      <c r="M39" s="823"/>
      <c r="N39" s="36"/>
      <c r="O39" s="140">
        <f>131.28/111.82</f>
        <v>1.1740296905741372</v>
      </c>
      <c r="P39" s="44" t="s">
        <v>201</v>
      </c>
      <c r="Q39" s="824">
        <f t="shared" si="0"/>
        <v>3308945277.2699566</v>
      </c>
      <c r="R39" s="825"/>
      <c r="S39" s="836"/>
      <c r="T39" s="836"/>
      <c r="U39" s="836"/>
    </row>
    <row r="40" spans="2:21" ht="30" customHeight="1" x14ac:dyDescent="0.2">
      <c r="B40" s="317"/>
      <c r="C40" s="319"/>
      <c r="D40" s="820" t="s">
        <v>154</v>
      </c>
      <c r="E40" s="821"/>
      <c r="F40" s="103" t="s">
        <v>155</v>
      </c>
      <c r="G40" s="770">
        <v>3680146362</v>
      </c>
      <c r="H40" s="805"/>
      <c r="I40" s="771"/>
      <c r="J40" s="822"/>
      <c r="K40" s="822"/>
      <c r="L40" s="823" t="s">
        <v>202</v>
      </c>
      <c r="M40" s="823"/>
      <c r="N40" s="36"/>
      <c r="O40" s="140">
        <f>131.28/111.82</f>
        <v>1.1740296905741372</v>
      </c>
      <c r="P40" s="44" t="s">
        <v>201</v>
      </c>
      <c r="Q40" s="824">
        <f t="shared" si="0"/>
        <v>3134628017.9680066</v>
      </c>
      <c r="R40" s="825"/>
      <c r="S40" s="836"/>
      <c r="T40" s="836"/>
      <c r="U40" s="836"/>
    </row>
    <row r="41" spans="2:21" ht="30" customHeight="1" x14ac:dyDescent="0.2">
      <c r="B41" s="317"/>
      <c r="C41" s="319"/>
      <c r="D41" s="820" t="s">
        <v>154</v>
      </c>
      <c r="E41" s="821"/>
      <c r="F41" s="103" t="s">
        <v>155</v>
      </c>
      <c r="G41" s="770">
        <v>1524124667</v>
      </c>
      <c r="H41" s="805"/>
      <c r="I41" s="771"/>
      <c r="J41" s="822"/>
      <c r="K41" s="822"/>
      <c r="L41" s="823" t="s">
        <v>203</v>
      </c>
      <c r="M41" s="823"/>
      <c r="N41" s="36"/>
      <c r="O41" s="140">
        <f>131.95/111.82</f>
        <v>1.1800214630656412</v>
      </c>
      <c r="P41" s="44" t="s">
        <v>204</v>
      </c>
      <c r="Q41" s="824">
        <f t="shared" si="0"/>
        <v>1291607580.6285715</v>
      </c>
      <c r="R41" s="825"/>
      <c r="S41" s="836"/>
      <c r="T41" s="836"/>
      <c r="U41" s="836"/>
    </row>
    <row r="42" spans="2:21" ht="30" customHeight="1" x14ac:dyDescent="0.2">
      <c r="B42" s="317"/>
      <c r="C42" s="319"/>
      <c r="D42" s="820" t="s">
        <v>154</v>
      </c>
      <c r="E42" s="821"/>
      <c r="F42" s="103" t="s">
        <v>155</v>
      </c>
      <c r="G42" s="722">
        <v>2286187000</v>
      </c>
      <c r="H42" s="722"/>
      <c r="I42" s="722"/>
      <c r="J42" s="822"/>
      <c r="K42" s="822"/>
      <c r="L42" s="823" t="s">
        <v>205</v>
      </c>
      <c r="M42" s="823"/>
      <c r="N42" s="36"/>
      <c r="O42" s="140">
        <f>131.95/111.82</f>
        <v>1.1800214630656412</v>
      </c>
      <c r="P42" s="44" t="s">
        <v>204</v>
      </c>
      <c r="Q42" s="824">
        <f t="shared" si="0"/>
        <v>1937411370.5191362</v>
      </c>
      <c r="R42" s="825"/>
      <c r="S42" s="348"/>
      <c r="T42" s="348"/>
      <c r="U42" s="348"/>
    </row>
    <row r="43" spans="2:21" ht="30" customHeight="1" x14ac:dyDescent="0.2">
      <c r="B43" s="317"/>
      <c r="C43" s="319"/>
      <c r="D43" s="820" t="s">
        <v>154</v>
      </c>
      <c r="E43" s="821"/>
      <c r="F43" s="103" t="s">
        <v>155</v>
      </c>
      <c r="G43" s="722">
        <v>2172591291</v>
      </c>
      <c r="H43" s="722"/>
      <c r="I43" s="722"/>
      <c r="J43" s="822"/>
      <c r="K43" s="822"/>
      <c r="L43" s="823" t="s">
        <v>205</v>
      </c>
      <c r="M43" s="823"/>
      <c r="N43" s="36"/>
      <c r="O43" s="140">
        <f>131.95/111.82</f>
        <v>1.1800214630656412</v>
      </c>
      <c r="P43" s="44" t="s">
        <v>204</v>
      </c>
      <c r="Q43" s="824">
        <f t="shared" si="0"/>
        <v>1841145571.501478</v>
      </c>
      <c r="R43" s="825"/>
      <c r="S43" s="348"/>
      <c r="T43" s="348"/>
      <c r="U43" s="348"/>
    </row>
    <row r="44" spans="2:21" ht="30" customHeight="1" x14ac:dyDescent="0.2">
      <c r="B44" s="317"/>
      <c r="C44" s="319"/>
      <c r="D44" s="820" t="s">
        <v>154</v>
      </c>
      <c r="E44" s="821"/>
      <c r="F44" s="103" t="s">
        <v>155</v>
      </c>
      <c r="G44" s="722">
        <v>2300677333</v>
      </c>
      <c r="H44" s="722"/>
      <c r="I44" s="722"/>
      <c r="J44" s="822"/>
      <c r="K44" s="822"/>
      <c r="L44" s="823" t="s">
        <v>206</v>
      </c>
      <c r="M44" s="823"/>
      <c r="N44" s="45"/>
      <c r="O44" s="140">
        <f>132.58/111.82</f>
        <v>1.1856555177964587</v>
      </c>
      <c r="P44" s="44" t="s">
        <v>207</v>
      </c>
      <c r="Q44" s="824">
        <f t="shared" si="0"/>
        <v>1940426454.7900133</v>
      </c>
      <c r="R44" s="825"/>
      <c r="S44" s="836"/>
      <c r="T44" s="836"/>
      <c r="U44" s="836"/>
    </row>
    <row r="45" spans="2:21" ht="30" customHeight="1" x14ac:dyDescent="0.2">
      <c r="B45" s="317"/>
      <c r="C45" s="319"/>
      <c r="D45" s="820" t="s">
        <v>154</v>
      </c>
      <c r="E45" s="821"/>
      <c r="F45" s="103" t="s">
        <v>155</v>
      </c>
      <c r="G45" s="722">
        <v>3451016000</v>
      </c>
      <c r="H45" s="722"/>
      <c r="I45" s="722"/>
      <c r="J45" s="822"/>
      <c r="K45" s="822"/>
      <c r="L45" s="823" t="s">
        <v>208</v>
      </c>
      <c r="M45" s="823" t="s">
        <v>208</v>
      </c>
      <c r="N45" s="45"/>
      <c r="O45" s="140">
        <f>132.58/111.82</f>
        <v>1.1856555177964587</v>
      </c>
      <c r="P45" s="44" t="s">
        <v>207</v>
      </c>
      <c r="Q45" s="824">
        <f t="shared" si="0"/>
        <v>2910639682.6067276</v>
      </c>
      <c r="R45" s="825"/>
      <c r="S45" s="836"/>
      <c r="T45" s="836"/>
      <c r="U45" s="836"/>
    </row>
    <row r="46" spans="2:21" ht="30" customHeight="1" x14ac:dyDescent="0.2">
      <c r="B46" s="317"/>
      <c r="C46" s="319"/>
      <c r="D46" s="820" t="s">
        <v>154</v>
      </c>
      <c r="E46" s="821"/>
      <c r="F46" s="103" t="s">
        <v>155</v>
      </c>
      <c r="G46" s="722">
        <v>3451016000</v>
      </c>
      <c r="H46" s="722"/>
      <c r="I46" s="722"/>
      <c r="J46" s="822"/>
      <c r="K46" s="822"/>
      <c r="L46" s="823" t="s">
        <v>209</v>
      </c>
      <c r="M46" s="823" t="s">
        <v>209</v>
      </c>
      <c r="N46" s="45"/>
      <c r="O46" s="140">
        <f>132.58/111.82</f>
        <v>1.1856555177964587</v>
      </c>
      <c r="P46" s="44" t="s">
        <v>207</v>
      </c>
      <c r="Q46" s="824">
        <f t="shared" si="0"/>
        <v>2910639682.6067276</v>
      </c>
      <c r="R46" s="825"/>
      <c r="S46" s="836"/>
      <c r="T46" s="836"/>
      <c r="U46" s="836"/>
    </row>
    <row r="47" spans="2:21" ht="30" customHeight="1" x14ac:dyDescent="0.2">
      <c r="B47" s="317"/>
      <c r="C47" s="319"/>
      <c r="D47" s="820" t="s">
        <v>154</v>
      </c>
      <c r="E47" s="821"/>
      <c r="F47" s="103" t="s">
        <v>155</v>
      </c>
      <c r="G47" s="722">
        <v>1592666667</v>
      </c>
      <c r="H47" s="722"/>
      <c r="I47" s="722"/>
      <c r="J47" s="822"/>
      <c r="K47" s="822"/>
      <c r="L47" s="823">
        <v>42594</v>
      </c>
      <c r="M47" s="823">
        <v>42594</v>
      </c>
      <c r="N47" s="45"/>
      <c r="O47" s="140">
        <f>133.27/111.82</f>
        <v>1.1918261491683064</v>
      </c>
      <c r="P47" s="44" t="s">
        <v>210</v>
      </c>
      <c r="Q47" s="824">
        <f t="shared" si="0"/>
        <v>1336324654.4904327</v>
      </c>
      <c r="R47" s="825"/>
      <c r="S47" s="836"/>
      <c r="T47" s="836"/>
      <c r="U47" s="836"/>
    </row>
    <row r="48" spans="2:21" ht="30" customHeight="1" x14ac:dyDescent="0.2">
      <c r="B48" s="317"/>
      <c r="C48" s="319"/>
      <c r="D48" s="820" t="s">
        <v>154</v>
      </c>
      <c r="E48" s="821"/>
      <c r="F48" s="103" t="s">
        <v>155</v>
      </c>
      <c r="G48" s="722">
        <v>733125000</v>
      </c>
      <c r="H48" s="722"/>
      <c r="I48" s="722"/>
      <c r="J48" s="822"/>
      <c r="K48" s="822"/>
      <c r="L48" s="823">
        <v>42601</v>
      </c>
      <c r="M48" s="823">
        <v>42601</v>
      </c>
      <c r="N48" s="45"/>
      <c r="O48" s="140">
        <f>133.27/111.82</f>
        <v>1.1918261491683064</v>
      </c>
      <c r="P48" s="44" t="s">
        <v>210</v>
      </c>
      <c r="Q48" s="824">
        <f t="shared" si="0"/>
        <v>615127466.79672837</v>
      </c>
      <c r="R48" s="825"/>
      <c r="S48" s="836"/>
      <c r="T48" s="836"/>
      <c r="U48" s="836"/>
    </row>
    <row r="49" spans="2:21" ht="30" customHeight="1" x14ac:dyDescent="0.2">
      <c r="B49" s="317"/>
      <c r="C49" s="319"/>
      <c r="D49" s="820" t="s">
        <v>154</v>
      </c>
      <c r="E49" s="821"/>
      <c r="F49" s="103" t="s">
        <v>155</v>
      </c>
      <c r="G49" s="722">
        <v>2360000000</v>
      </c>
      <c r="H49" s="722"/>
      <c r="I49" s="722"/>
      <c r="J49" s="822"/>
      <c r="K49" s="822"/>
      <c r="L49" s="823">
        <v>42613</v>
      </c>
      <c r="M49" s="823">
        <v>42613</v>
      </c>
      <c r="N49" s="45"/>
      <c r="O49" s="140">
        <f>133.27/111.82</f>
        <v>1.1918261491683064</v>
      </c>
      <c r="P49" s="44" t="s">
        <v>210</v>
      </c>
      <c r="Q49" s="824">
        <f t="shared" si="0"/>
        <v>1980154573.4223752</v>
      </c>
      <c r="R49" s="825"/>
      <c r="S49" s="836"/>
      <c r="T49" s="836"/>
      <c r="U49" s="836"/>
    </row>
    <row r="50" spans="2:21" ht="30" customHeight="1" x14ac:dyDescent="0.2">
      <c r="B50" s="317"/>
      <c r="C50" s="319"/>
      <c r="D50" s="820" t="s">
        <v>154</v>
      </c>
      <c r="E50" s="821"/>
      <c r="F50" s="103" t="s">
        <v>155</v>
      </c>
      <c r="G50" s="722">
        <v>1655875000</v>
      </c>
      <c r="H50" s="722"/>
      <c r="I50" s="722"/>
      <c r="J50" s="822"/>
      <c r="K50" s="822"/>
      <c r="L50" s="823">
        <v>42613</v>
      </c>
      <c r="M50" s="823">
        <v>42613</v>
      </c>
      <c r="N50" s="45"/>
      <c r="O50" s="140">
        <f>133.27/111.82</f>
        <v>1.1918261491683064</v>
      </c>
      <c r="P50" s="44" t="s">
        <v>210</v>
      </c>
      <c r="Q50" s="824">
        <f t="shared" si="0"/>
        <v>1389359514.5193965</v>
      </c>
      <c r="R50" s="825"/>
      <c r="S50" s="836"/>
      <c r="T50" s="836"/>
      <c r="U50" s="836"/>
    </row>
    <row r="51" spans="2:21" ht="30" customHeight="1" x14ac:dyDescent="0.2">
      <c r="B51" s="317"/>
      <c r="C51" s="319"/>
      <c r="D51" s="820" t="s">
        <v>154</v>
      </c>
      <c r="E51" s="821"/>
      <c r="F51" s="103" t="s">
        <v>155</v>
      </c>
      <c r="G51" s="722">
        <v>29000000</v>
      </c>
      <c r="H51" s="722"/>
      <c r="I51" s="722"/>
      <c r="J51" s="822"/>
      <c r="K51" s="822"/>
      <c r="L51" s="823">
        <v>42614</v>
      </c>
      <c r="M51" s="823">
        <v>42614</v>
      </c>
      <c r="N51" s="45"/>
      <c r="O51" s="140">
        <f>132.85/111.82</f>
        <v>1.1880701126810946</v>
      </c>
      <c r="P51" s="44" t="s">
        <v>211</v>
      </c>
      <c r="Q51" s="824">
        <f t="shared" si="0"/>
        <v>24409333.835152429</v>
      </c>
      <c r="R51" s="825"/>
      <c r="S51" s="836"/>
      <c r="T51" s="836"/>
      <c r="U51" s="836"/>
    </row>
    <row r="52" spans="2:21" ht="30" customHeight="1" x14ac:dyDescent="0.2">
      <c r="B52" s="317"/>
      <c r="C52" s="319"/>
      <c r="D52" s="820" t="s">
        <v>154</v>
      </c>
      <c r="E52" s="821"/>
      <c r="F52" s="103" t="s">
        <v>155</v>
      </c>
      <c r="G52" s="722">
        <v>600000000</v>
      </c>
      <c r="H52" s="722"/>
      <c r="I52" s="722"/>
      <c r="J52" s="822"/>
      <c r="K52" s="822"/>
      <c r="L52" s="823">
        <v>42627</v>
      </c>
      <c r="M52" s="823">
        <v>42627</v>
      </c>
      <c r="N52" s="45"/>
      <c r="O52" s="140">
        <f>132.85/111.82</f>
        <v>1.1880701126810946</v>
      </c>
      <c r="P52" s="44" t="s">
        <v>211</v>
      </c>
      <c r="Q52" s="824">
        <f t="shared" si="0"/>
        <v>505020700.0376364</v>
      </c>
      <c r="R52" s="825"/>
      <c r="S52" s="836"/>
      <c r="T52" s="836"/>
      <c r="U52" s="836"/>
    </row>
    <row r="53" spans="2:21" ht="30" customHeight="1" x14ac:dyDescent="0.2">
      <c r="B53" s="317"/>
      <c r="C53" s="319"/>
      <c r="D53" s="820" t="s">
        <v>154</v>
      </c>
      <c r="E53" s="821"/>
      <c r="F53" s="103" t="s">
        <v>155</v>
      </c>
      <c r="G53" s="722">
        <v>3570400000</v>
      </c>
      <c r="H53" s="722"/>
      <c r="I53" s="722"/>
      <c r="J53" s="822"/>
      <c r="K53" s="822"/>
      <c r="L53" s="823">
        <v>42629</v>
      </c>
      <c r="M53" s="823">
        <v>42629</v>
      </c>
      <c r="N53" s="45"/>
      <c r="O53" s="140">
        <f>132.85/111.82</f>
        <v>1.1880701126810946</v>
      </c>
      <c r="P53" s="44" t="s">
        <v>211</v>
      </c>
      <c r="Q53" s="824">
        <f t="shared" si="0"/>
        <v>3005209845.6906285</v>
      </c>
      <c r="R53" s="825"/>
      <c r="S53" s="836"/>
      <c r="T53" s="836"/>
      <c r="U53" s="836"/>
    </row>
    <row r="54" spans="2:21" ht="30" customHeight="1" x14ac:dyDescent="0.2">
      <c r="B54" s="317"/>
      <c r="C54" s="319"/>
      <c r="D54" s="820" t="s">
        <v>154</v>
      </c>
      <c r="E54" s="821"/>
      <c r="F54" s="103" t="s">
        <v>155</v>
      </c>
      <c r="G54" s="722">
        <v>1780266667</v>
      </c>
      <c r="H54" s="722"/>
      <c r="I54" s="722"/>
      <c r="J54" s="822"/>
      <c r="K54" s="822"/>
      <c r="L54" s="823">
        <v>42627</v>
      </c>
      <c r="M54" s="823">
        <v>42629</v>
      </c>
      <c r="N54" s="45"/>
      <c r="O54" s="140">
        <f>132.85/111.82</f>
        <v>1.1880701126810946</v>
      </c>
      <c r="P54" s="44" t="s">
        <v>211</v>
      </c>
      <c r="Q54" s="824">
        <f t="shared" si="0"/>
        <v>1498452530.7033496</v>
      </c>
      <c r="R54" s="825"/>
      <c r="S54" s="836"/>
      <c r="T54" s="836"/>
      <c r="U54" s="836"/>
    </row>
    <row r="55" spans="2:21" ht="30" customHeight="1" x14ac:dyDescent="0.2">
      <c r="B55" s="317"/>
      <c r="C55" s="319"/>
      <c r="D55" s="820" t="s">
        <v>154</v>
      </c>
      <c r="E55" s="821"/>
      <c r="F55" s="103" t="s">
        <v>155</v>
      </c>
      <c r="G55" s="722">
        <v>5000000000</v>
      </c>
      <c r="H55" s="722"/>
      <c r="I55" s="722"/>
      <c r="J55" s="822"/>
      <c r="K55" s="822"/>
      <c r="L55" s="823">
        <v>42657</v>
      </c>
      <c r="M55" s="823">
        <v>42657</v>
      </c>
      <c r="N55" s="45"/>
      <c r="O55" s="140">
        <f>132.78/111.82</f>
        <v>1.1874441065998929</v>
      </c>
      <c r="P55" s="44" t="s">
        <v>212</v>
      </c>
      <c r="Q55" s="824">
        <f t="shared" si="0"/>
        <v>4210724506.702816</v>
      </c>
      <c r="R55" s="825"/>
      <c r="S55" s="836"/>
      <c r="T55" s="836"/>
      <c r="U55" s="836"/>
    </row>
    <row r="56" spans="2:21" ht="30" customHeight="1" x14ac:dyDescent="0.2">
      <c r="B56" s="317"/>
      <c r="C56" s="319"/>
      <c r="D56" s="820" t="s">
        <v>154</v>
      </c>
      <c r="E56" s="821"/>
      <c r="F56" s="103" t="s">
        <v>155</v>
      </c>
      <c r="G56" s="722">
        <v>2900000000</v>
      </c>
      <c r="H56" s="722"/>
      <c r="I56" s="722"/>
      <c r="J56" s="822"/>
      <c r="K56" s="822"/>
      <c r="L56" s="823" t="s">
        <v>213</v>
      </c>
      <c r="M56" s="823" t="s">
        <v>213</v>
      </c>
      <c r="N56" s="45"/>
      <c r="O56" s="140">
        <f>132.78/111.82</f>
        <v>1.1874441065998929</v>
      </c>
      <c r="P56" s="44" t="s">
        <v>212</v>
      </c>
      <c r="Q56" s="824">
        <f t="shared" si="0"/>
        <v>2442220213.8876333</v>
      </c>
      <c r="R56" s="825"/>
      <c r="S56" s="836"/>
      <c r="T56" s="836"/>
      <c r="U56" s="836"/>
    </row>
    <row r="57" spans="2:21" ht="30" customHeight="1" x14ac:dyDescent="0.2">
      <c r="B57" s="317"/>
      <c r="C57" s="319"/>
      <c r="D57" s="820" t="s">
        <v>154</v>
      </c>
      <c r="E57" s="821"/>
      <c r="F57" s="103" t="s">
        <v>155</v>
      </c>
      <c r="G57" s="722">
        <v>3570400000</v>
      </c>
      <c r="H57" s="722"/>
      <c r="I57" s="722"/>
      <c r="J57" s="822"/>
      <c r="K57" s="822"/>
      <c r="L57" s="823" t="s">
        <v>214</v>
      </c>
      <c r="M57" s="823" t="s">
        <v>214</v>
      </c>
      <c r="N57" s="45"/>
      <c r="O57" s="140">
        <f>132.78/111.82</f>
        <v>1.1874441065998929</v>
      </c>
      <c r="P57" s="44" t="s">
        <v>212</v>
      </c>
      <c r="Q57" s="824">
        <f t="shared" si="0"/>
        <v>3006794155.746347</v>
      </c>
      <c r="R57" s="825"/>
      <c r="S57" s="836"/>
      <c r="T57" s="836"/>
      <c r="U57" s="836"/>
    </row>
    <row r="58" spans="2:21" ht="30" customHeight="1" x14ac:dyDescent="0.2">
      <c r="B58" s="317"/>
      <c r="C58" s="319"/>
      <c r="D58" s="820" t="s">
        <v>154</v>
      </c>
      <c r="E58" s="821"/>
      <c r="F58" s="103" t="s">
        <v>155</v>
      </c>
      <c r="G58" s="722">
        <v>5000000000</v>
      </c>
      <c r="H58" s="722"/>
      <c r="I58" s="722"/>
      <c r="J58" s="822"/>
      <c r="K58" s="822"/>
      <c r="L58" s="823" t="s">
        <v>215</v>
      </c>
      <c r="M58" s="823" t="s">
        <v>215</v>
      </c>
      <c r="N58" s="45"/>
      <c r="O58" s="140">
        <f>132.78/111.82</f>
        <v>1.1874441065998929</v>
      </c>
      <c r="P58" s="44" t="s">
        <v>212</v>
      </c>
      <c r="Q58" s="824">
        <f t="shared" si="0"/>
        <v>4210724506.702816</v>
      </c>
      <c r="R58" s="825"/>
      <c r="S58" s="834"/>
      <c r="T58" s="834"/>
      <c r="U58" s="834"/>
    </row>
    <row r="59" spans="2:21" ht="31.5" customHeight="1" x14ac:dyDescent="0.2">
      <c r="B59" s="317"/>
      <c r="C59" s="319"/>
      <c r="D59" s="820" t="s">
        <v>154</v>
      </c>
      <c r="E59" s="821"/>
      <c r="F59" s="103" t="s">
        <v>155</v>
      </c>
      <c r="G59" s="722">
        <v>433333333</v>
      </c>
      <c r="H59" s="722"/>
      <c r="I59" s="722"/>
      <c r="J59" s="822"/>
      <c r="K59" s="822"/>
      <c r="L59" s="823" t="s">
        <v>215</v>
      </c>
      <c r="M59" s="823" t="s">
        <v>215</v>
      </c>
      <c r="N59" s="45"/>
      <c r="O59" s="140">
        <f>132.78/111.82</f>
        <v>1.1874441065998929</v>
      </c>
      <c r="P59" s="44" t="s">
        <v>212</v>
      </c>
      <c r="Q59" s="824">
        <f t="shared" si="0"/>
        <v>364929456.96686244</v>
      </c>
      <c r="R59" s="825"/>
      <c r="S59" s="836"/>
      <c r="T59" s="836"/>
      <c r="U59" s="836"/>
    </row>
    <row r="60" spans="2:21" ht="27.75" customHeight="1" x14ac:dyDescent="0.2">
      <c r="B60" s="317"/>
      <c r="C60" s="319"/>
      <c r="D60" s="820" t="s">
        <v>154</v>
      </c>
      <c r="E60" s="821"/>
      <c r="F60" s="103" t="s">
        <v>155</v>
      </c>
      <c r="G60" s="722">
        <v>1260000000</v>
      </c>
      <c r="H60" s="722"/>
      <c r="I60" s="722"/>
      <c r="J60" s="822"/>
      <c r="K60" s="822"/>
      <c r="L60" s="823" t="s">
        <v>216</v>
      </c>
      <c r="M60" s="823" t="s">
        <v>216</v>
      </c>
      <c r="N60" s="45"/>
      <c r="O60" s="140">
        <f>132.7/111.82</f>
        <v>1.186728671078519</v>
      </c>
      <c r="P60" s="44" t="s">
        <v>217</v>
      </c>
      <c r="Q60" s="824">
        <f t="shared" si="0"/>
        <v>1061742275.8100981</v>
      </c>
      <c r="R60" s="825"/>
      <c r="S60" s="834"/>
      <c r="T60" s="834"/>
      <c r="U60" s="834"/>
    </row>
    <row r="61" spans="2:21" ht="31.5" customHeight="1" x14ac:dyDescent="0.2">
      <c r="B61" s="317"/>
      <c r="C61" s="319"/>
      <c r="D61" s="820" t="s">
        <v>154</v>
      </c>
      <c r="E61" s="821"/>
      <c r="F61" s="103" t="s">
        <v>155</v>
      </c>
      <c r="G61" s="722">
        <v>1890000000</v>
      </c>
      <c r="H61" s="722"/>
      <c r="I61" s="722"/>
      <c r="J61" s="835"/>
      <c r="K61" s="822"/>
      <c r="L61" s="823" t="s">
        <v>218</v>
      </c>
      <c r="M61" s="823" t="s">
        <v>218</v>
      </c>
      <c r="N61" s="45"/>
      <c r="O61" s="140">
        <f>132.7/111.82</f>
        <v>1.186728671078519</v>
      </c>
      <c r="P61" s="44" t="s">
        <v>217</v>
      </c>
      <c r="Q61" s="824">
        <f t="shared" si="0"/>
        <v>1592613413.715147</v>
      </c>
      <c r="R61" s="825"/>
      <c r="S61" s="836"/>
      <c r="T61" s="836"/>
      <c r="U61" s="836"/>
    </row>
    <row r="62" spans="2:21" ht="31.5" customHeight="1" x14ac:dyDescent="0.2">
      <c r="B62" s="317"/>
      <c r="C62" s="319"/>
      <c r="D62" s="820" t="s">
        <v>154</v>
      </c>
      <c r="E62" s="821"/>
      <c r="F62" s="103" t="s">
        <v>155</v>
      </c>
      <c r="G62" s="722">
        <v>1890000000</v>
      </c>
      <c r="H62" s="722"/>
      <c r="I62" s="722"/>
      <c r="J62" s="822"/>
      <c r="K62" s="822"/>
      <c r="L62" s="823" t="s">
        <v>219</v>
      </c>
      <c r="M62" s="823" t="s">
        <v>219</v>
      </c>
      <c r="N62" s="45"/>
      <c r="O62" s="140">
        <f>132.7/111.82</f>
        <v>1.186728671078519</v>
      </c>
      <c r="P62" s="44" t="s">
        <v>217</v>
      </c>
      <c r="Q62" s="824">
        <f t="shared" si="0"/>
        <v>1592613413.715147</v>
      </c>
      <c r="R62" s="825"/>
      <c r="S62" s="819"/>
      <c r="T62" s="819"/>
      <c r="U62" s="819"/>
    </row>
    <row r="63" spans="2:21" ht="31.5" customHeight="1" x14ac:dyDescent="0.2">
      <c r="B63" s="317"/>
      <c r="C63" s="319"/>
      <c r="D63" s="820" t="s">
        <v>154</v>
      </c>
      <c r="E63" s="821"/>
      <c r="F63" s="103" t="s">
        <v>155</v>
      </c>
      <c r="G63" s="722">
        <v>1440000000</v>
      </c>
      <c r="H63" s="722"/>
      <c r="I63" s="722"/>
      <c r="J63" s="822"/>
      <c r="K63" s="822"/>
      <c r="L63" s="823">
        <v>42755</v>
      </c>
      <c r="M63" s="823" t="s">
        <v>219</v>
      </c>
      <c r="N63" s="45"/>
      <c r="O63" s="140">
        <f>133.4/111.82</f>
        <v>1.1929887318905386</v>
      </c>
      <c r="P63" s="44" t="s">
        <v>220</v>
      </c>
      <c r="Q63" s="824">
        <f t="shared" si="0"/>
        <v>1207052473.7631183</v>
      </c>
      <c r="R63" s="825"/>
      <c r="S63" s="819"/>
      <c r="T63" s="819"/>
      <c r="U63" s="819"/>
    </row>
    <row r="64" spans="2:21" ht="31.5" customHeight="1" x14ac:dyDescent="0.2">
      <c r="B64" s="317"/>
      <c r="C64" s="319"/>
      <c r="D64" s="820" t="s">
        <v>154</v>
      </c>
      <c r="E64" s="821"/>
      <c r="F64" s="103" t="s">
        <v>155</v>
      </c>
      <c r="G64" s="722">
        <v>1440000000</v>
      </c>
      <c r="H64" s="722"/>
      <c r="I64" s="722"/>
      <c r="J64" s="822"/>
      <c r="K64" s="822"/>
      <c r="L64" s="823">
        <v>42755</v>
      </c>
      <c r="M64" s="823" t="s">
        <v>219</v>
      </c>
      <c r="N64" s="45"/>
      <c r="O64" s="140">
        <f>133.4/111.82</f>
        <v>1.1929887318905386</v>
      </c>
      <c r="P64" s="44" t="s">
        <v>220</v>
      </c>
      <c r="Q64" s="824">
        <f t="shared" si="0"/>
        <v>1207052473.7631183</v>
      </c>
      <c r="R64" s="825"/>
      <c r="S64" s="819"/>
      <c r="T64" s="819"/>
      <c r="U64" s="819"/>
    </row>
    <row r="65" spans="2:21" ht="31.5" customHeight="1" x14ac:dyDescent="0.2">
      <c r="B65" s="317"/>
      <c r="C65" s="319"/>
      <c r="D65" s="820" t="s">
        <v>154</v>
      </c>
      <c r="E65" s="821"/>
      <c r="F65" s="103" t="s">
        <v>155</v>
      </c>
      <c r="G65" s="722">
        <v>960000000</v>
      </c>
      <c r="H65" s="722"/>
      <c r="I65" s="722"/>
      <c r="J65" s="822"/>
      <c r="K65" s="822"/>
      <c r="L65" s="823" t="s">
        <v>221</v>
      </c>
      <c r="M65" s="823" t="s">
        <v>219</v>
      </c>
      <c r="N65" s="45"/>
      <c r="O65" s="140">
        <f>134.77/111.82</f>
        <v>1.2052405651940621</v>
      </c>
      <c r="P65" s="44" t="s">
        <v>222</v>
      </c>
      <c r="Q65" s="824">
        <f t="shared" si="0"/>
        <v>796521481.04177475</v>
      </c>
      <c r="R65" s="825"/>
      <c r="S65" s="819"/>
      <c r="T65" s="819"/>
      <c r="U65" s="819"/>
    </row>
    <row r="66" spans="2:21" ht="31.5" customHeight="1" x14ac:dyDescent="0.2">
      <c r="B66" s="317"/>
      <c r="C66" s="319"/>
      <c r="D66" s="820" t="s">
        <v>154</v>
      </c>
      <c r="E66" s="821"/>
      <c r="F66" s="103" t="s">
        <v>155</v>
      </c>
      <c r="G66" s="722">
        <v>3450000000</v>
      </c>
      <c r="H66" s="722"/>
      <c r="I66" s="722"/>
      <c r="J66" s="822"/>
      <c r="K66" s="822"/>
      <c r="L66" s="823">
        <v>42826</v>
      </c>
      <c r="M66" s="823" t="s">
        <v>219</v>
      </c>
      <c r="N66" s="45"/>
      <c r="O66" s="140">
        <f>134.77/111.82</f>
        <v>1.2052405651940621</v>
      </c>
      <c r="P66" s="44" t="s">
        <v>223</v>
      </c>
      <c r="Q66" s="824">
        <f t="shared" si="0"/>
        <v>2862499072.4938779</v>
      </c>
      <c r="R66" s="825"/>
      <c r="S66" s="819"/>
      <c r="T66" s="819"/>
      <c r="U66" s="819"/>
    </row>
    <row r="67" spans="2:21" ht="31.5" customHeight="1" x14ac:dyDescent="0.2">
      <c r="B67" s="317"/>
      <c r="C67" s="319"/>
      <c r="D67" s="820" t="s">
        <v>154</v>
      </c>
      <c r="E67" s="821"/>
      <c r="F67" s="103" t="s">
        <v>155</v>
      </c>
      <c r="G67" s="722">
        <v>2300000000</v>
      </c>
      <c r="H67" s="722"/>
      <c r="I67" s="722"/>
      <c r="J67" s="831"/>
      <c r="K67" s="822"/>
      <c r="L67" s="823">
        <v>42788</v>
      </c>
      <c r="M67" s="823" t="s">
        <v>219</v>
      </c>
      <c r="N67" s="45"/>
      <c r="O67" s="140">
        <f>134.77/111.82</f>
        <v>1.2052405651940621</v>
      </c>
      <c r="P67" s="44" t="s">
        <v>223</v>
      </c>
      <c r="Q67" s="824">
        <f t="shared" si="0"/>
        <v>1908332714.9959188</v>
      </c>
      <c r="R67" s="825"/>
      <c r="S67" s="819"/>
      <c r="T67" s="819"/>
      <c r="U67" s="819"/>
    </row>
    <row r="68" spans="2:21" ht="31.5" customHeight="1" x14ac:dyDescent="0.2">
      <c r="B68" s="317"/>
      <c r="C68" s="319"/>
      <c r="D68" s="820" t="s">
        <v>154</v>
      </c>
      <c r="E68" s="821"/>
      <c r="F68" s="103" t="s">
        <v>155</v>
      </c>
      <c r="G68" s="722">
        <v>3450000000</v>
      </c>
      <c r="H68" s="722"/>
      <c r="I68" s="722"/>
      <c r="J68" s="822"/>
      <c r="K68" s="822"/>
      <c r="L68" s="823">
        <v>42786</v>
      </c>
      <c r="M68" s="823" t="s">
        <v>219</v>
      </c>
      <c r="N68" s="45"/>
      <c r="O68" s="140">
        <f>136.12/111.82</f>
        <v>1.2173135396172421</v>
      </c>
      <c r="P68" s="44" t="s">
        <v>223</v>
      </c>
      <c r="Q68" s="824">
        <f t="shared" si="0"/>
        <v>2834109609.1683807</v>
      </c>
      <c r="R68" s="825"/>
      <c r="S68" s="819"/>
      <c r="T68" s="819"/>
      <c r="U68" s="819"/>
    </row>
    <row r="69" spans="2:21" ht="31.5" customHeight="1" x14ac:dyDescent="0.2">
      <c r="B69" s="317"/>
      <c r="C69" s="319"/>
      <c r="D69" s="820" t="s">
        <v>154</v>
      </c>
      <c r="E69" s="821"/>
      <c r="F69" s="103" t="s">
        <v>155</v>
      </c>
      <c r="G69" s="722">
        <v>330000000</v>
      </c>
      <c r="H69" s="722"/>
      <c r="I69" s="722"/>
      <c r="J69" s="831"/>
      <c r="K69" s="822"/>
      <c r="L69" s="823">
        <v>42842</v>
      </c>
      <c r="M69" s="823" t="s">
        <v>219</v>
      </c>
      <c r="N69" s="45"/>
      <c r="O69" s="140">
        <f t="shared" ref="O69:O71" si="1">136.76/111.82</f>
        <v>1.2230370237882311</v>
      </c>
      <c r="P69" s="44" t="s">
        <v>223</v>
      </c>
      <c r="Q69" s="824">
        <f t="shared" si="0"/>
        <v>269820122.84293652</v>
      </c>
      <c r="R69" s="825"/>
      <c r="S69" s="819"/>
      <c r="T69" s="819"/>
      <c r="U69" s="819"/>
    </row>
    <row r="70" spans="2:21" ht="31.5" customHeight="1" x14ac:dyDescent="0.2">
      <c r="B70" s="317"/>
      <c r="C70" s="319"/>
      <c r="D70" s="820" t="s">
        <v>154</v>
      </c>
      <c r="E70" s="821"/>
      <c r="F70" s="103" t="s">
        <v>155</v>
      </c>
      <c r="G70" s="722">
        <v>90000000</v>
      </c>
      <c r="H70" s="722"/>
      <c r="I70" s="722"/>
      <c r="J70" s="822"/>
      <c r="K70" s="822"/>
      <c r="L70" s="832" t="s">
        <v>224</v>
      </c>
      <c r="M70" s="833"/>
      <c r="N70" s="45"/>
      <c r="O70" s="140">
        <f t="shared" si="1"/>
        <v>1.2230370237882311</v>
      </c>
      <c r="P70" s="44" t="s">
        <v>223</v>
      </c>
      <c r="Q70" s="824">
        <f t="shared" si="0"/>
        <v>73587306.229891777</v>
      </c>
      <c r="R70" s="825"/>
      <c r="S70" s="819"/>
      <c r="T70" s="819"/>
      <c r="U70" s="819"/>
    </row>
    <row r="71" spans="2:21" ht="31.5" customHeight="1" x14ac:dyDescent="0.2">
      <c r="B71" s="317"/>
      <c r="C71" s="319"/>
      <c r="D71" s="820" t="s">
        <v>154</v>
      </c>
      <c r="E71" s="821"/>
      <c r="F71" s="103" t="s">
        <v>155</v>
      </c>
      <c r="G71" s="722">
        <v>420000000</v>
      </c>
      <c r="H71" s="722"/>
      <c r="I71" s="722"/>
      <c r="J71" s="831"/>
      <c r="K71" s="822"/>
      <c r="L71" s="823" t="s">
        <v>225</v>
      </c>
      <c r="M71" s="823" t="s">
        <v>219</v>
      </c>
      <c r="N71" s="45"/>
      <c r="O71" s="140">
        <f t="shared" si="1"/>
        <v>1.2230370237882311</v>
      </c>
      <c r="P71" s="44" t="s">
        <v>223</v>
      </c>
      <c r="Q71" s="824">
        <f t="shared" si="0"/>
        <v>343407429.07282829</v>
      </c>
      <c r="R71" s="825"/>
      <c r="S71" s="819"/>
      <c r="T71" s="819"/>
      <c r="U71" s="819"/>
    </row>
    <row r="72" spans="2:21" ht="31.5" customHeight="1" x14ac:dyDescent="0.2">
      <c r="B72" s="317"/>
      <c r="C72" s="319"/>
      <c r="D72" s="820" t="s">
        <v>154</v>
      </c>
      <c r="E72" s="821"/>
      <c r="F72" s="103" t="s">
        <v>155</v>
      </c>
      <c r="G72" s="722">
        <v>75000000</v>
      </c>
      <c r="H72" s="722"/>
      <c r="I72" s="722"/>
      <c r="J72" s="822"/>
      <c r="K72" s="822"/>
      <c r="L72" s="823" t="s">
        <v>226</v>
      </c>
      <c r="M72" s="823" t="s">
        <v>219</v>
      </c>
      <c r="N72" s="45"/>
      <c r="O72" s="140">
        <f t="shared" ref="O72:O79" si="2">137.4/111.82</f>
        <v>1.2287605079592203</v>
      </c>
      <c r="P72" s="44" t="s">
        <v>227</v>
      </c>
      <c r="Q72" s="824">
        <f t="shared" si="0"/>
        <v>61037117.903930128</v>
      </c>
      <c r="R72" s="825"/>
      <c r="S72" s="819"/>
      <c r="T72" s="819"/>
      <c r="U72" s="819"/>
    </row>
    <row r="73" spans="2:21" ht="31.5" customHeight="1" x14ac:dyDescent="0.2">
      <c r="B73" s="317"/>
      <c r="C73" s="319"/>
      <c r="D73" s="820" t="s">
        <v>154</v>
      </c>
      <c r="E73" s="821"/>
      <c r="F73" s="103" t="s">
        <v>155</v>
      </c>
      <c r="G73" s="722">
        <v>280000000</v>
      </c>
      <c r="H73" s="722"/>
      <c r="I73" s="722"/>
      <c r="J73" s="822"/>
      <c r="K73" s="822"/>
      <c r="L73" s="823" t="s">
        <v>228</v>
      </c>
      <c r="M73" s="823" t="s">
        <v>219</v>
      </c>
      <c r="N73" s="45"/>
      <c r="O73" s="140">
        <f t="shared" si="2"/>
        <v>1.2287605079592203</v>
      </c>
      <c r="P73" s="44" t="s">
        <v>227</v>
      </c>
      <c r="Q73" s="824">
        <f t="shared" si="0"/>
        <v>227871906.84133914</v>
      </c>
      <c r="R73" s="825"/>
      <c r="S73" s="819"/>
      <c r="T73" s="819"/>
      <c r="U73" s="819"/>
    </row>
    <row r="74" spans="2:21" ht="31.5" customHeight="1" x14ac:dyDescent="0.2">
      <c r="B74" s="317"/>
      <c r="C74" s="319"/>
      <c r="D74" s="820" t="s">
        <v>154</v>
      </c>
      <c r="E74" s="821"/>
      <c r="F74" s="103" t="s">
        <v>155</v>
      </c>
      <c r="G74" s="722">
        <v>50000000</v>
      </c>
      <c r="H74" s="722"/>
      <c r="I74" s="722"/>
      <c r="J74" s="822"/>
      <c r="K74" s="822"/>
      <c r="L74" s="823" t="s">
        <v>229</v>
      </c>
      <c r="M74" s="823" t="s">
        <v>219</v>
      </c>
      <c r="N74" s="45"/>
      <c r="O74" s="140">
        <f t="shared" si="2"/>
        <v>1.2287605079592203</v>
      </c>
      <c r="P74" s="44" t="s">
        <v>227</v>
      </c>
      <c r="Q74" s="824">
        <f t="shared" si="0"/>
        <v>40691411.935953416</v>
      </c>
      <c r="R74" s="825"/>
      <c r="S74" s="819"/>
      <c r="T74" s="819"/>
      <c r="U74" s="819"/>
    </row>
    <row r="75" spans="2:21" ht="31.5" customHeight="1" x14ac:dyDescent="0.2">
      <c r="B75" s="317"/>
      <c r="C75" s="319"/>
      <c r="D75" s="820" t="s">
        <v>154</v>
      </c>
      <c r="E75" s="821"/>
      <c r="F75" s="103" t="s">
        <v>155</v>
      </c>
      <c r="G75" s="722">
        <v>187500000</v>
      </c>
      <c r="H75" s="722"/>
      <c r="I75" s="722"/>
      <c r="J75" s="822"/>
      <c r="K75" s="822"/>
      <c r="L75" s="823" t="s">
        <v>230</v>
      </c>
      <c r="M75" s="823" t="s">
        <v>219</v>
      </c>
      <c r="N75" s="45"/>
      <c r="O75" s="140">
        <f t="shared" si="2"/>
        <v>1.2287605079592203</v>
      </c>
      <c r="P75" s="44" t="s">
        <v>227</v>
      </c>
      <c r="Q75" s="824">
        <f t="shared" si="0"/>
        <v>152592794.75982532</v>
      </c>
      <c r="R75" s="825"/>
      <c r="S75" s="819"/>
      <c r="T75" s="819"/>
      <c r="U75" s="819"/>
    </row>
    <row r="76" spans="2:21" ht="31.5" customHeight="1" x14ac:dyDescent="0.2">
      <c r="B76" s="317"/>
      <c r="C76" s="319"/>
      <c r="D76" s="820" t="s">
        <v>154</v>
      </c>
      <c r="E76" s="821"/>
      <c r="F76" s="103" t="s">
        <v>155</v>
      </c>
      <c r="G76" s="722">
        <v>100000000</v>
      </c>
      <c r="H76" s="722"/>
      <c r="I76" s="722"/>
      <c r="J76" s="822"/>
      <c r="K76" s="822"/>
      <c r="L76" s="823" t="s">
        <v>231</v>
      </c>
      <c r="M76" s="823" t="s">
        <v>219</v>
      </c>
      <c r="N76" s="45"/>
      <c r="O76" s="140">
        <f t="shared" si="2"/>
        <v>1.2287605079592203</v>
      </c>
      <c r="P76" s="44" t="s">
        <v>227</v>
      </c>
      <c r="Q76" s="824">
        <f t="shared" si="0"/>
        <v>81382823.871906832</v>
      </c>
      <c r="R76" s="825"/>
      <c r="S76" s="819"/>
      <c r="T76" s="819"/>
      <c r="U76" s="819"/>
    </row>
    <row r="77" spans="2:21" ht="31.5" customHeight="1" x14ac:dyDescent="0.2">
      <c r="B77" s="317"/>
      <c r="C77" s="319"/>
      <c r="D77" s="820" t="s">
        <v>154</v>
      </c>
      <c r="E77" s="821"/>
      <c r="F77" s="103" t="s">
        <v>155</v>
      </c>
      <c r="G77" s="722">
        <v>187500000</v>
      </c>
      <c r="H77" s="722"/>
      <c r="I77" s="722"/>
      <c r="J77" s="822"/>
      <c r="K77" s="822"/>
      <c r="L77" s="823" t="s">
        <v>232</v>
      </c>
      <c r="M77" s="823" t="s">
        <v>219</v>
      </c>
      <c r="N77" s="45"/>
      <c r="O77" s="140">
        <f t="shared" si="2"/>
        <v>1.2287605079592203</v>
      </c>
      <c r="P77" s="44" t="s">
        <v>227</v>
      </c>
      <c r="Q77" s="824">
        <f t="shared" si="0"/>
        <v>152592794.75982532</v>
      </c>
      <c r="R77" s="825"/>
      <c r="S77" s="819"/>
      <c r="T77" s="819"/>
      <c r="U77" s="819"/>
    </row>
    <row r="78" spans="2:21" ht="31.5" customHeight="1" x14ac:dyDescent="0.2">
      <c r="B78" s="317"/>
      <c r="C78" s="319"/>
      <c r="D78" s="820" t="s">
        <v>154</v>
      </c>
      <c r="E78" s="821"/>
      <c r="F78" s="103" t="s">
        <v>155</v>
      </c>
      <c r="G78" s="722">
        <v>90000000</v>
      </c>
      <c r="H78" s="722"/>
      <c r="I78" s="722"/>
      <c r="J78" s="822"/>
      <c r="K78" s="822"/>
      <c r="L78" s="823" t="s">
        <v>232</v>
      </c>
      <c r="M78" s="823" t="s">
        <v>219</v>
      </c>
      <c r="N78" s="45"/>
      <c r="O78" s="140">
        <f t="shared" si="2"/>
        <v>1.2287605079592203</v>
      </c>
      <c r="P78" s="44" t="s">
        <v>227</v>
      </c>
      <c r="Q78" s="824">
        <f t="shared" si="0"/>
        <v>73244541.484716147</v>
      </c>
      <c r="R78" s="825"/>
      <c r="S78" s="819"/>
      <c r="T78" s="819"/>
      <c r="U78" s="819"/>
    </row>
    <row r="79" spans="2:21" ht="31.5" customHeight="1" x14ac:dyDescent="0.2">
      <c r="B79" s="317"/>
      <c r="C79" s="319"/>
      <c r="D79" s="820" t="s">
        <v>154</v>
      </c>
      <c r="E79" s="821"/>
      <c r="F79" s="103" t="s">
        <v>155</v>
      </c>
      <c r="G79" s="722">
        <v>25000000</v>
      </c>
      <c r="H79" s="722"/>
      <c r="I79" s="722"/>
      <c r="J79" s="831"/>
      <c r="K79" s="822"/>
      <c r="L79" s="823" t="s">
        <v>233</v>
      </c>
      <c r="M79" s="823" t="s">
        <v>219</v>
      </c>
      <c r="N79" s="45"/>
      <c r="O79" s="140">
        <f t="shared" si="2"/>
        <v>1.2287605079592203</v>
      </c>
      <c r="P79" s="44" t="s">
        <v>227</v>
      </c>
      <c r="Q79" s="824">
        <f t="shared" ref="Q79:Q110" si="3">+G79/O79</f>
        <v>20345705.967976708</v>
      </c>
      <c r="R79" s="825"/>
      <c r="S79" s="819"/>
      <c r="T79" s="819"/>
      <c r="U79" s="819"/>
    </row>
    <row r="80" spans="2:21" ht="31.5" customHeight="1" x14ac:dyDescent="0.2">
      <c r="B80" s="317"/>
      <c r="C80" s="319"/>
      <c r="D80" s="820" t="s">
        <v>154</v>
      </c>
      <c r="E80" s="821"/>
      <c r="F80" s="103" t="s">
        <v>155</v>
      </c>
      <c r="G80" s="722">
        <v>15000000</v>
      </c>
      <c r="H80" s="722"/>
      <c r="I80" s="722"/>
      <c r="J80" s="831"/>
      <c r="K80" s="822"/>
      <c r="L80" s="823" t="s">
        <v>234</v>
      </c>
      <c r="M80" s="823" t="s">
        <v>219</v>
      </c>
      <c r="N80" s="45"/>
      <c r="O80" s="140">
        <f>138.05/111.82</f>
        <v>1.2345734215703812</v>
      </c>
      <c r="P80" s="44" t="s">
        <v>235</v>
      </c>
      <c r="Q80" s="824">
        <f t="shared" si="3"/>
        <v>12149945.67185802</v>
      </c>
      <c r="R80" s="825"/>
      <c r="S80" s="819"/>
      <c r="T80" s="819"/>
      <c r="U80" s="819"/>
    </row>
    <row r="81" spans="2:21" ht="31.5" customHeight="1" x14ac:dyDescent="0.2">
      <c r="B81" s="317"/>
      <c r="C81" s="319"/>
      <c r="D81" s="820" t="s">
        <v>154</v>
      </c>
      <c r="E81" s="821"/>
      <c r="F81" s="103" t="s">
        <v>155</v>
      </c>
      <c r="G81" s="722">
        <v>10000000</v>
      </c>
      <c r="H81" s="722"/>
      <c r="I81" s="722"/>
      <c r="J81" s="831"/>
      <c r="K81" s="822"/>
      <c r="L81" s="823" t="s">
        <v>236</v>
      </c>
      <c r="M81" s="823" t="s">
        <v>219</v>
      </c>
      <c r="N81" s="45"/>
      <c r="O81" s="140">
        <f>138.05/111.82</f>
        <v>1.2345734215703812</v>
      </c>
      <c r="P81" s="44" t="s">
        <v>237</v>
      </c>
      <c r="Q81" s="824">
        <f t="shared" si="3"/>
        <v>8099963.7812386798</v>
      </c>
      <c r="R81" s="825"/>
      <c r="S81" s="819"/>
      <c r="T81" s="819"/>
      <c r="U81" s="819"/>
    </row>
    <row r="82" spans="2:21" ht="31.5" customHeight="1" x14ac:dyDescent="0.2">
      <c r="B82" s="227"/>
      <c r="C82" s="226"/>
      <c r="D82" s="820" t="s">
        <v>154</v>
      </c>
      <c r="E82" s="821"/>
      <c r="F82" s="103" t="s">
        <v>155</v>
      </c>
      <c r="G82" s="722">
        <v>2336000000</v>
      </c>
      <c r="H82" s="722"/>
      <c r="I82" s="722"/>
      <c r="J82" s="822"/>
      <c r="K82" s="822"/>
      <c r="L82" s="823">
        <v>43196</v>
      </c>
      <c r="M82" s="823"/>
      <c r="N82" s="45"/>
      <c r="O82" s="140">
        <f>141.05/111.82</f>
        <v>1.2614022536218925</v>
      </c>
      <c r="P82" s="44" t="s">
        <v>238</v>
      </c>
      <c r="Q82" s="824">
        <f t="shared" si="3"/>
        <v>1851907266.9266214</v>
      </c>
      <c r="R82" s="825"/>
      <c r="S82" s="826"/>
      <c r="T82" s="827"/>
      <c r="U82" s="828"/>
    </row>
    <row r="83" spans="2:21" ht="31.5" customHeight="1" x14ac:dyDescent="0.2">
      <c r="B83" s="227"/>
      <c r="C83" s="226"/>
      <c r="D83" s="820" t="s">
        <v>154</v>
      </c>
      <c r="E83" s="821"/>
      <c r="F83" s="103" t="s">
        <v>155</v>
      </c>
      <c r="G83" s="722">
        <v>3504000000</v>
      </c>
      <c r="H83" s="722"/>
      <c r="I83" s="722"/>
      <c r="J83" s="822"/>
      <c r="K83" s="822"/>
      <c r="L83" s="823">
        <v>43200</v>
      </c>
      <c r="M83" s="823"/>
      <c r="N83" s="45"/>
      <c r="O83" s="140">
        <f t="shared" ref="O83:O84" si="4">141.05/111.82</f>
        <v>1.2614022536218925</v>
      </c>
      <c r="P83" s="44" t="s">
        <v>238</v>
      </c>
      <c r="Q83" s="824">
        <f t="shared" si="3"/>
        <v>2777860900.3899322</v>
      </c>
      <c r="R83" s="825"/>
      <c r="S83" s="826"/>
      <c r="T83" s="827"/>
      <c r="U83" s="828"/>
    </row>
    <row r="84" spans="2:21" ht="31.5" customHeight="1" x14ac:dyDescent="0.2">
      <c r="B84" s="317"/>
      <c r="C84" s="319"/>
      <c r="D84" s="820" t="s">
        <v>154</v>
      </c>
      <c r="E84" s="821"/>
      <c r="F84" s="103" t="s">
        <v>155</v>
      </c>
      <c r="G84" s="722">
        <v>3504000000</v>
      </c>
      <c r="H84" s="722"/>
      <c r="I84" s="722"/>
      <c r="J84" s="822"/>
      <c r="K84" s="822"/>
      <c r="L84" s="823">
        <v>43200</v>
      </c>
      <c r="M84" s="823"/>
      <c r="N84" s="45"/>
      <c r="O84" s="140">
        <f t="shared" si="4"/>
        <v>1.2614022536218925</v>
      </c>
      <c r="P84" s="44" t="s">
        <v>238</v>
      </c>
      <c r="Q84" s="824">
        <f t="shared" si="3"/>
        <v>2777860900.3899322</v>
      </c>
      <c r="R84" s="825"/>
      <c r="S84" s="819"/>
      <c r="T84" s="819"/>
      <c r="U84" s="819"/>
    </row>
    <row r="85" spans="2:21" ht="31.5" customHeight="1" x14ac:dyDescent="0.2">
      <c r="B85" s="227"/>
      <c r="C85" s="226"/>
      <c r="D85" s="820" t="s">
        <v>154</v>
      </c>
      <c r="E85" s="821"/>
      <c r="F85" s="103" t="s">
        <v>155</v>
      </c>
      <c r="G85" s="824">
        <v>18750000000</v>
      </c>
      <c r="H85" s="825"/>
      <c r="I85" s="238"/>
      <c r="J85" s="822"/>
      <c r="K85" s="822"/>
      <c r="L85" s="823">
        <v>43304</v>
      </c>
      <c r="M85" s="823"/>
      <c r="N85" s="95"/>
      <c r="O85" s="140">
        <f>142.28/111.82</f>
        <v>1.272402074763012</v>
      </c>
      <c r="P85" s="55" t="s">
        <v>481</v>
      </c>
      <c r="Q85" s="824">
        <f t="shared" si="3"/>
        <v>14735908068.597132</v>
      </c>
      <c r="R85" s="825"/>
      <c r="S85" s="826" t="s">
        <v>488</v>
      </c>
      <c r="T85" s="827"/>
      <c r="U85" s="828"/>
    </row>
    <row r="86" spans="2:21" ht="40.5" customHeight="1" x14ac:dyDescent="0.2">
      <c r="B86" s="227"/>
      <c r="C86" s="226"/>
      <c r="D86" s="820" t="s">
        <v>154</v>
      </c>
      <c r="E86" s="821"/>
      <c r="F86" s="103" t="s">
        <v>155</v>
      </c>
      <c r="G86" s="824">
        <v>6250000000</v>
      </c>
      <c r="H86" s="825"/>
      <c r="I86" s="238"/>
      <c r="J86" s="822"/>
      <c r="K86" s="822"/>
      <c r="L86" s="823">
        <v>43326</v>
      </c>
      <c r="M86" s="823"/>
      <c r="N86" s="95"/>
      <c r="O86" s="140">
        <f>142.1/111.82</f>
        <v>1.2707923448399214</v>
      </c>
      <c r="P86" s="55" t="s">
        <v>489</v>
      </c>
      <c r="Q86" s="824">
        <f t="shared" si="3"/>
        <v>4918191414.4968328</v>
      </c>
      <c r="R86" s="825"/>
      <c r="S86" s="826" t="s">
        <v>488</v>
      </c>
      <c r="T86" s="827"/>
      <c r="U86" s="828"/>
    </row>
    <row r="87" spans="2:21" ht="40.5" customHeight="1" x14ac:dyDescent="0.2">
      <c r="B87" s="227"/>
      <c r="C87" s="226"/>
      <c r="D87" s="820" t="s">
        <v>154</v>
      </c>
      <c r="E87" s="821"/>
      <c r="F87" s="103" t="s">
        <v>155</v>
      </c>
      <c r="G87" s="824">
        <v>1200000000</v>
      </c>
      <c r="H87" s="825"/>
      <c r="I87" s="238"/>
      <c r="J87" s="822"/>
      <c r="K87" s="822"/>
      <c r="L87" s="823">
        <v>43349</v>
      </c>
      <c r="M87" s="823"/>
      <c r="N87" s="95"/>
      <c r="O87" s="140">
        <f>142.27/111.82</f>
        <v>1.2723126453228404</v>
      </c>
      <c r="P87" s="55" t="s">
        <v>490</v>
      </c>
      <c r="Q87" s="824">
        <f t="shared" si="3"/>
        <v>943164405.70745754</v>
      </c>
      <c r="R87" s="825"/>
      <c r="S87" s="826" t="s">
        <v>488</v>
      </c>
      <c r="T87" s="827"/>
      <c r="U87" s="828"/>
    </row>
    <row r="88" spans="2:21" ht="40.5" customHeight="1" x14ac:dyDescent="0.2">
      <c r="B88" s="227"/>
      <c r="C88" s="226"/>
      <c r="D88" s="820" t="s">
        <v>154</v>
      </c>
      <c r="E88" s="821"/>
      <c r="F88" s="103" t="s">
        <v>155</v>
      </c>
      <c r="G88" s="824">
        <v>31260000000</v>
      </c>
      <c r="H88" s="825"/>
      <c r="I88" s="238"/>
      <c r="J88" s="822"/>
      <c r="K88" s="822"/>
      <c r="L88" s="823">
        <v>43350</v>
      </c>
      <c r="M88" s="823"/>
      <c r="N88" s="95"/>
      <c r="O88" s="140">
        <f>142.27/111.82</f>
        <v>1.2723126453228404</v>
      </c>
      <c r="P88" s="55" t="s">
        <v>490</v>
      </c>
      <c r="Q88" s="824">
        <f t="shared" si="3"/>
        <v>24569432768.679268</v>
      </c>
      <c r="R88" s="825"/>
      <c r="S88" s="826" t="s">
        <v>488</v>
      </c>
      <c r="T88" s="827"/>
      <c r="U88" s="828"/>
    </row>
    <row r="89" spans="2:21" ht="40.5" customHeight="1" x14ac:dyDescent="0.2">
      <c r="B89" s="227"/>
      <c r="C89" s="226"/>
      <c r="D89" s="820" t="s">
        <v>154</v>
      </c>
      <c r="E89" s="821"/>
      <c r="F89" s="103" t="s">
        <v>155</v>
      </c>
      <c r="G89" s="824">
        <v>774948587</v>
      </c>
      <c r="H89" s="825"/>
      <c r="I89" s="238"/>
      <c r="J89" s="822"/>
      <c r="K89" s="822"/>
      <c r="L89" s="823">
        <v>43367</v>
      </c>
      <c r="M89" s="823"/>
      <c r="N89" s="95"/>
      <c r="O89" s="140">
        <f t="shared" ref="O89:O92" si="5">142.27/111.82</f>
        <v>1.2723126453228404</v>
      </c>
      <c r="P89" s="55" t="s">
        <v>490</v>
      </c>
      <c r="Q89" s="824">
        <f t="shared" si="3"/>
        <v>609086602.92640746</v>
      </c>
      <c r="R89" s="825"/>
      <c r="S89" s="826" t="s">
        <v>488</v>
      </c>
      <c r="T89" s="827"/>
      <c r="U89" s="828"/>
    </row>
    <row r="90" spans="2:21" ht="40.5" customHeight="1" x14ac:dyDescent="0.2">
      <c r="B90" s="227"/>
      <c r="C90" s="226"/>
      <c r="D90" s="820" t="s">
        <v>154</v>
      </c>
      <c r="E90" s="821"/>
      <c r="F90" s="103" t="s">
        <v>155</v>
      </c>
      <c r="G90" s="824">
        <v>500000000</v>
      </c>
      <c r="H90" s="825"/>
      <c r="I90" s="238"/>
      <c r="J90" s="822"/>
      <c r="K90" s="822"/>
      <c r="L90" s="823">
        <v>43368</v>
      </c>
      <c r="M90" s="823"/>
      <c r="N90" s="95"/>
      <c r="O90" s="140">
        <f t="shared" si="5"/>
        <v>1.2723126453228404</v>
      </c>
      <c r="P90" s="55" t="s">
        <v>490</v>
      </c>
      <c r="Q90" s="824">
        <f t="shared" si="3"/>
        <v>392985169.044774</v>
      </c>
      <c r="R90" s="825"/>
      <c r="S90" s="826" t="s">
        <v>488</v>
      </c>
      <c r="T90" s="827"/>
      <c r="U90" s="828"/>
    </row>
    <row r="91" spans="2:21" ht="40.5" customHeight="1" x14ac:dyDescent="0.2">
      <c r="B91" s="227"/>
      <c r="C91" s="226"/>
      <c r="D91" s="820" t="s">
        <v>154</v>
      </c>
      <c r="E91" s="821"/>
      <c r="F91" s="103" t="s">
        <v>155</v>
      </c>
      <c r="G91" s="824">
        <v>15938500</v>
      </c>
      <c r="H91" s="825"/>
      <c r="I91" s="238"/>
      <c r="J91" s="822"/>
      <c r="K91" s="822"/>
      <c r="L91" s="823">
        <v>43369</v>
      </c>
      <c r="M91" s="823"/>
      <c r="N91" s="95"/>
      <c r="O91" s="140">
        <f t="shared" si="5"/>
        <v>1.2723126453228404</v>
      </c>
      <c r="P91" s="55" t="s">
        <v>490</v>
      </c>
      <c r="Q91" s="824">
        <f t="shared" si="3"/>
        <v>12527188.233640261</v>
      </c>
      <c r="R91" s="825"/>
      <c r="S91" s="826" t="s">
        <v>488</v>
      </c>
      <c r="T91" s="827"/>
      <c r="U91" s="828"/>
    </row>
    <row r="92" spans="2:21" ht="40.5" customHeight="1" x14ac:dyDescent="0.2">
      <c r="B92" s="227"/>
      <c r="C92" s="226"/>
      <c r="D92" s="820" t="s">
        <v>154</v>
      </c>
      <c r="E92" s="821"/>
      <c r="F92" s="103" t="s">
        <v>155</v>
      </c>
      <c r="G92" s="824">
        <v>3849112913</v>
      </c>
      <c r="H92" s="825"/>
      <c r="I92" s="238"/>
      <c r="J92" s="822"/>
      <c r="K92" s="822"/>
      <c r="L92" s="823">
        <v>43370</v>
      </c>
      <c r="M92" s="823"/>
      <c r="N92" s="95"/>
      <c r="O92" s="140">
        <f t="shared" si="5"/>
        <v>1.2723126453228404</v>
      </c>
      <c r="P92" s="55" t="s">
        <v>490</v>
      </c>
      <c r="Q92" s="824">
        <f t="shared" si="3"/>
        <v>3025288577.5754547</v>
      </c>
      <c r="R92" s="825"/>
      <c r="S92" s="826" t="s">
        <v>488</v>
      </c>
      <c r="T92" s="827"/>
      <c r="U92" s="828"/>
    </row>
    <row r="93" spans="2:21" ht="40.5" customHeight="1" x14ac:dyDescent="0.2">
      <c r="B93" s="227"/>
      <c r="C93" s="226"/>
      <c r="D93" s="820" t="s">
        <v>154</v>
      </c>
      <c r="E93" s="821"/>
      <c r="F93" s="103" t="s">
        <v>155</v>
      </c>
      <c r="G93" s="824">
        <v>22318303139</v>
      </c>
      <c r="H93" s="825"/>
      <c r="I93" s="238"/>
      <c r="J93" s="822"/>
      <c r="K93" s="822"/>
      <c r="L93" s="823">
        <v>43383</v>
      </c>
      <c r="M93" s="823"/>
      <c r="N93" s="95"/>
      <c r="O93" s="140">
        <f>142.5/111.82</f>
        <v>1.2743695224467895</v>
      </c>
      <c r="P93" s="55" t="s">
        <v>501</v>
      </c>
      <c r="Q93" s="824">
        <f t="shared" si="3"/>
        <v>17513211628.091087</v>
      </c>
      <c r="R93" s="825"/>
      <c r="S93" s="826"/>
      <c r="T93" s="827"/>
      <c r="U93" s="828"/>
    </row>
    <row r="94" spans="2:21" ht="40.5" customHeight="1" x14ac:dyDescent="0.2">
      <c r="B94" s="227"/>
      <c r="C94" s="226"/>
      <c r="D94" s="820" t="s">
        <v>154</v>
      </c>
      <c r="E94" s="821"/>
      <c r="F94" s="103" t="s">
        <v>155</v>
      </c>
      <c r="G94" s="824">
        <v>134904238</v>
      </c>
      <c r="H94" s="825"/>
      <c r="I94" s="238"/>
      <c r="J94" s="822"/>
      <c r="K94" s="822"/>
      <c r="L94" s="823">
        <v>43383</v>
      </c>
      <c r="M94" s="823"/>
      <c r="N94" s="95"/>
      <c r="O94" s="140">
        <f t="shared" ref="O94:O96" si="6">142.5/111.82</f>
        <v>1.2743695224467895</v>
      </c>
      <c r="P94" s="55" t="s">
        <v>501</v>
      </c>
      <c r="Q94" s="824">
        <f t="shared" si="3"/>
        <v>105859592.23270175</v>
      </c>
      <c r="R94" s="825"/>
      <c r="S94" s="826"/>
      <c r="T94" s="827"/>
      <c r="U94" s="828"/>
    </row>
    <row r="95" spans="2:21" ht="40.5" customHeight="1" x14ac:dyDescent="0.2">
      <c r="B95" s="227"/>
      <c r="C95" s="226"/>
      <c r="D95" s="820" t="s">
        <v>154</v>
      </c>
      <c r="E95" s="821"/>
      <c r="F95" s="103" t="s">
        <v>155</v>
      </c>
      <c r="G95" s="824">
        <v>22183398901</v>
      </c>
      <c r="H95" s="825"/>
      <c r="I95" s="238"/>
      <c r="J95" s="822"/>
      <c r="K95" s="822"/>
      <c r="L95" s="823">
        <v>43383</v>
      </c>
      <c r="M95" s="823"/>
      <c r="N95" s="95"/>
      <c r="O95" s="140">
        <f t="shared" si="6"/>
        <v>1.2743695224467895</v>
      </c>
      <c r="P95" s="55" t="s">
        <v>501</v>
      </c>
      <c r="Q95" s="824">
        <f t="shared" si="3"/>
        <v>17407352035.858387</v>
      </c>
      <c r="R95" s="825"/>
      <c r="S95" s="826"/>
      <c r="T95" s="827"/>
      <c r="U95" s="828"/>
    </row>
    <row r="96" spans="2:21" ht="40.5" customHeight="1" x14ac:dyDescent="0.2">
      <c r="B96" s="227"/>
      <c r="C96" s="226"/>
      <c r="D96" s="820" t="s">
        <v>154</v>
      </c>
      <c r="E96" s="821"/>
      <c r="F96" s="103" t="s">
        <v>155</v>
      </c>
      <c r="G96" s="824">
        <v>385000000</v>
      </c>
      <c r="H96" s="825"/>
      <c r="I96" s="238"/>
      <c r="J96" s="822"/>
      <c r="K96" s="822"/>
      <c r="L96" s="823">
        <v>43399</v>
      </c>
      <c r="M96" s="823"/>
      <c r="N96" s="95"/>
      <c r="O96" s="140">
        <f t="shared" si="6"/>
        <v>1.2743695224467895</v>
      </c>
      <c r="P96" s="55" t="s">
        <v>501</v>
      </c>
      <c r="Q96" s="824">
        <f t="shared" si="3"/>
        <v>302110175.43859649</v>
      </c>
      <c r="R96" s="825"/>
      <c r="S96" s="826" t="s">
        <v>488</v>
      </c>
      <c r="T96" s="827"/>
      <c r="U96" s="828"/>
    </row>
    <row r="97" spans="2:21" ht="40.5" customHeight="1" x14ac:dyDescent="0.2">
      <c r="B97" s="227"/>
      <c r="C97" s="226"/>
      <c r="D97" s="820" t="s">
        <v>154</v>
      </c>
      <c r="E97" s="821"/>
      <c r="F97" s="103" t="s">
        <v>155</v>
      </c>
      <c r="G97" s="824">
        <v>14493870000</v>
      </c>
      <c r="H97" s="825"/>
      <c r="I97" s="238"/>
      <c r="J97" s="822"/>
      <c r="K97" s="822"/>
      <c r="L97" s="823">
        <v>43431</v>
      </c>
      <c r="M97" s="823"/>
      <c r="N97" s="95"/>
      <c r="O97" s="140">
        <f>142.67/111.82</f>
        <v>1.2758898229297084</v>
      </c>
      <c r="P97" s="55" t="s">
        <v>509</v>
      </c>
      <c r="Q97" s="824">
        <f t="shared" si="3"/>
        <v>11359813159.03834</v>
      </c>
      <c r="R97" s="825"/>
      <c r="S97" s="826" t="s">
        <v>488</v>
      </c>
      <c r="T97" s="827"/>
      <c r="U97" s="828"/>
    </row>
    <row r="98" spans="2:21" ht="40.5" customHeight="1" x14ac:dyDescent="0.2">
      <c r="B98" s="227"/>
      <c r="C98" s="226"/>
      <c r="D98" s="820" t="s">
        <v>154</v>
      </c>
      <c r="E98" s="821"/>
      <c r="F98" s="103" t="s">
        <v>155</v>
      </c>
      <c r="G98" s="824">
        <v>4980000000</v>
      </c>
      <c r="H98" s="825"/>
      <c r="I98" s="238"/>
      <c r="J98" s="46"/>
      <c r="K98" s="46"/>
      <c r="L98" s="823">
        <v>43494</v>
      </c>
      <c r="M98" s="823"/>
      <c r="N98" s="95"/>
      <c r="O98" s="140">
        <f>100/78.05</f>
        <v>1.2812299807815504</v>
      </c>
      <c r="P98" s="55" t="s">
        <v>536</v>
      </c>
      <c r="Q98" s="824">
        <f t="shared" si="3"/>
        <v>3886889999.9999995</v>
      </c>
      <c r="R98" s="825"/>
      <c r="S98" s="826" t="s">
        <v>549</v>
      </c>
      <c r="T98" s="827"/>
      <c r="U98" s="828"/>
    </row>
    <row r="99" spans="2:21" ht="40.5" customHeight="1" x14ac:dyDescent="0.2">
      <c r="B99" s="227"/>
      <c r="C99" s="226"/>
      <c r="D99" s="820" t="s">
        <v>154</v>
      </c>
      <c r="E99" s="821"/>
      <c r="F99" s="103" t="s">
        <v>155</v>
      </c>
      <c r="G99" s="824">
        <v>645000000</v>
      </c>
      <c r="H99" s="825"/>
      <c r="I99" s="238"/>
      <c r="J99" s="46"/>
      <c r="K99" s="46"/>
      <c r="L99" s="823">
        <v>43495</v>
      </c>
      <c r="M99" s="823"/>
      <c r="N99" s="95"/>
      <c r="O99" s="140">
        <f>100/78.05</f>
        <v>1.2812299807815504</v>
      </c>
      <c r="P99" s="55" t="s">
        <v>536</v>
      </c>
      <c r="Q99" s="824">
        <f t="shared" si="3"/>
        <v>503422499.99999994</v>
      </c>
      <c r="R99" s="825"/>
      <c r="S99" s="826" t="s">
        <v>549</v>
      </c>
      <c r="T99" s="827"/>
      <c r="U99" s="828"/>
    </row>
    <row r="100" spans="2:21" ht="40.5" customHeight="1" x14ac:dyDescent="0.2">
      <c r="B100" s="227"/>
      <c r="C100" s="226"/>
      <c r="D100" s="820" t="s">
        <v>154</v>
      </c>
      <c r="E100" s="821"/>
      <c r="F100" s="103" t="s">
        <v>155</v>
      </c>
      <c r="G100" s="824">
        <v>16875000000</v>
      </c>
      <c r="H100" s="825"/>
      <c r="I100" s="238"/>
      <c r="J100" s="46"/>
      <c r="K100" s="46"/>
      <c r="L100" s="823">
        <v>43497</v>
      </c>
      <c r="M100" s="823"/>
      <c r="N100" s="95"/>
      <c r="O100" s="140">
        <f>100/78.05</f>
        <v>1.2812299807815504</v>
      </c>
      <c r="P100" s="55" t="s">
        <v>536</v>
      </c>
      <c r="Q100" s="824">
        <f t="shared" si="3"/>
        <v>13170937500</v>
      </c>
      <c r="R100" s="825"/>
      <c r="S100" s="826" t="s">
        <v>549</v>
      </c>
      <c r="T100" s="827"/>
      <c r="U100" s="828"/>
    </row>
    <row r="101" spans="2:21" ht="40.5" customHeight="1" x14ac:dyDescent="0.2">
      <c r="B101" s="227"/>
      <c r="C101" s="226"/>
      <c r="D101" s="820" t="s">
        <v>154</v>
      </c>
      <c r="E101" s="821"/>
      <c r="F101" s="103" t="s">
        <v>155</v>
      </c>
      <c r="G101" s="824">
        <v>9562500000</v>
      </c>
      <c r="H101" s="825"/>
      <c r="I101" s="238"/>
      <c r="J101" s="46"/>
      <c r="K101" s="46"/>
      <c r="L101" s="823">
        <v>43504</v>
      </c>
      <c r="M101" s="823"/>
      <c r="N101" s="95"/>
      <c r="O101" s="140">
        <f>100.6/78.05</f>
        <v>1.2889173606662396</v>
      </c>
      <c r="P101" s="55" t="s">
        <v>540</v>
      </c>
      <c r="Q101" s="824">
        <f t="shared" si="3"/>
        <v>7419017147.1172962</v>
      </c>
      <c r="R101" s="825"/>
      <c r="S101" s="826" t="s">
        <v>549</v>
      </c>
      <c r="T101" s="827"/>
      <c r="U101" s="828"/>
    </row>
    <row r="102" spans="2:21" ht="40.5" customHeight="1" x14ac:dyDescent="0.2">
      <c r="B102" s="227"/>
      <c r="C102" s="226"/>
      <c r="D102" s="820" t="s">
        <v>154</v>
      </c>
      <c r="E102" s="821"/>
      <c r="F102" s="103" t="s">
        <v>155</v>
      </c>
      <c r="G102" s="824">
        <v>9562500000</v>
      </c>
      <c r="H102" s="825"/>
      <c r="I102" s="238"/>
      <c r="J102" s="46"/>
      <c r="K102" s="46"/>
      <c r="L102" s="823">
        <v>43504</v>
      </c>
      <c r="M102" s="823"/>
      <c r="N102" s="95"/>
      <c r="O102" s="140">
        <f t="shared" ref="O102:O103" si="7">100.6/78.05</f>
        <v>1.2889173606662396</v>
      </c>
      <c r="P102" s="55" t="s">
        <v>540</v>
      </c>
      <c r="Q102" s="824">
        <f t="shared" si="3"/>
        <v>7419017147.1172962</v>
      </c>
      <c r="R102" s="825"/>
      <c r="S102" s="826" t="s">
        <v>549</v>
      </c>
      <c r="T102" s="827"/>
      <c r="U102" s="828"/>
    </row>
    <row r="103" spans="2:21" ht="40.5" customHeight="1" x14ac:dyDescent="0.2">
      <c r="B103" s="227"/>
      <c r="C103" s="226"/>
      <c r="D103" s="820" t="s">
        <v>154</v>
      </c>
      <c r="E103" s="821"/>
      <c r="F103" s="103" t="s">
        <v>155</v>
      </c>
      <c r="G103" s="824">
        <v>6375000004.9799995</v>
      </c>
      <c r="H103" s="825"/>
      <c r="I103" s="238"/>
      <c r="J103" s="46"/>
      <c r="K103" s="46"/>
      <c r="L103" s="823">
        <v>43522</v>
      </c>
      <c r="M103" s="823"/>
      <c r="N103" s="95"/>
      <c r="O103" s="140">
        <f t="shared" si="7"/>
        <v>1.2889173606662396</v>
      </c>
      <c r="P103" s="55" t="s">
        <v>540</v>
      </c>
      <c r="Q103" s="824">
        <f t="shared" si="3"/>
        <v>4946011435.275238</v>
      </c>
      <c r="R103" s="825"/>
      <c r="S103" s="826" t="s">
        <v>549</v>
      </c>
      <c r="T103" s="827"/>
      <c r="U103" s="828"/>
    </row>
    <row r="104" spans="2:21" ht="40.5" customHeight="1" x14ac:dyDescent="0.2">
      <c r="B104" s="227"/>
      <c r="C104" s="226"/>
      <c r="D104" s="820" t="s">
        <v>154</v>
      </c>
      <c r="E104" s="821"/>
      <c r="F104" s="103" t="s">
        <v>155</v>
      </c>
      <c r="G104" s="824">
        <v>18000000000</v>
      </c>
      <c r="H104" s="825"/>
      <c r="I104" s="238"/>
      <c r="J104" s="46"/>
      <c r="K104" s="46"/>
      <c r="L104" s="823">
        <v>43544</v>
      </c>
      <c r="M104" s="823"/>
      <c r="N104" s="95"/>
      <c r="O104" s="140">
        <f>101.18/78.05</f>
        <v>1.2963484945547727</v>
      </c>
      <c r="P104" s="55" t="s">
        <v>550</v>
      </c>
      <c r="Q104" s="824">
        <f t="shared" si="3"/>
        <v>13885155169.00573</v>
      </c>
      <c r="R104" s="825"/>
      <c r="S104" s="826" t="s">
        <v>549</v>
      </c>
      <c r="T104" s="827"/>
      <c r="U104" s="828"/>
    </row>
    <row r="105" spans="2:21" ht="40.5" customHeight="1" x14ac:dyDescent="0.2">
      <c r="B105" s="227"/>
      <c r="C105" s="226"/>
      <c r="D105" s="820" t="s">
        <v>154</v>
      </c>
      <c r="E105" s="821"/>
      <c r="F105" s="103" t="s">
        <v>155</v>
      </c>
      <c r="G105" s="824">
        <v>13500000000</v>
      </c>
      <c r="H105" s="825"/>
      <c r="I105" s="238"/>
      <c r="J105" s="46"/>
      <c r="K105" s="46"/>
      <c r="L105" s="823">
        <v>43546</v>
      </c>
      <c r="M105" s="823"/>
      <c r="N105" s="95"/>
      <c r="O105" s="140">
        <f>101.18/78.05</f>
        <v>1.2963484945547727</v>
      </c>
      <c r="P105" s="55" t="s">
        <v>550</v>
      </c>
      <c r="Q105" s="824">
        <f t="shared" si="3"/>
        <v>10413866376.754297</v>
      </c>
      <c r="R105" s="825"/>
      <c r="S105" s="826" t="s">
        <v>549</v>
      </c>
      <c r="T105" s="827"/>
      <c r="U105" s="828"/>
    </row>
    <row r="106" spans="2:21" ht="40.5" customHeight="1" x14ac:dyDescent="0.2">
      <c r="B106" s="227"/>
      <c r="C106" s="226"/>
      <c r="D106" s="820" t="s">
        <v>154</v>
      </c>
      <c r="E106" s="821"/>
      <c r="F106" s="103" t="s">
        <v>155</v>
      </c>
      <c r="G106" s="824">
        <v>8000000000</v>
      </c>
      <c r="H106" s="825"/>
      <c r="I106" s="238"/>
      <c r="J106" s="46"/>
      <c r="K106" s="46"/>
      <c r="L106" s="823">
        <v>43551</v>
      </c>
      <c r="M106" s="823"/>
      <c r="N106" s="95"/>
      <c r="O106" s="140">
        <f>101.18/78.05</f>
        <v>1.2963484945547727</v>
      </c>
      <c r="P106" s="55" t="s">
        <v>550</v>
      </c>
      <c r="Q106" s="824">
        <f t="shared" si="3"/>
        <v>6171180075.113658</v>
      </c>
      <c r="R106" s="825"/>
      <c r="S106" s="826" t="s">
        <v>549</v>
      </c>
      <c r="T106" s="827"/>
      <c r="U106" s="828"/>
    </row>
    <row r="107" spans="2:21" ht="40.5" customHeight="1" x14ac:dyDescent="0.2">
      <c r="B107" s="227"/>
      <c r="C107" s="226"/>
      <c r="D107" s="820" t="s">
        <v>154</v>
      </c>
      <c r="E107" s="821"/>
      <c r="F107" s="103" t="s">
        <v>155</v>
      </c>
      <c r="G107" s="824">
        <v>21527000000</v>
      </c>
      <c r="H107" s="825"/>
      <c r="I107" s="238"/>
      <c r="J107" s="46"/>
      <c r="K107" s="46"/>
      <c r="L107" s="823">
        <v>43570</v>
      </c>
      <c r="M107" s="823"/>
      <c r="N107" s="95"/>
      <c r="O107" s="140">
        <f>101.62/78.05</f>
        <v>1.3019859064702115</v>
      </c>
      <c r="P107" s="55" t="s">
        <v>554</v>
      </c>
      <c r="Q107" s="824">
        <f t="shared" si="3"/>
        <v>16533973135.209602</v>
      </c>
      <c r="R107" s="825"/>
      <c r="S107" s="826" t="s">
        <v>549</v>
      </c>
      <c r="T107" s="827"/>
      <c r="U107" s="828"/>
    </row>
    <row r="108" spans="2:21" ht="40.5" customHeight="1" x14ac:dyDescent="0.2">
      <c r="B108" s="227"/>
      <c r="C108" s="226"/>
      <c r="D108" s="820" t="s">
        <v>154</v>
      </c>
      <c r="E108" s="821"/>
      <c r="F108" s="103" t="s">
        <v>155</v>
      </c>
      <c r="G108" s="824">
        <v>11732000000</v>
      </c>
      <c r="H108" s="825"/>
      <c r="I108" s="238"/>
      <c r="J108" s="46"/>
      <c r="K108" s="46"/>
      <c r="L108" s="823">
        <v>43580</v>
      </c>
      <c r="M108" s="823"/>
      <c r="N108" s="95"/>
      <c r="O108" s="140">
        <f>101.62/78.05</f>
        <v>1.3019859064702115</v>
      </c>
      <c r="P108" s="55" t="s">
        <v>554</v>
      </c>
      <c r="Q108" s="824">
        <f t="shared" si="3"/>
        <v>9010850226.3333988</v>
      </c>
      <c r="R108" s="825"/>
      <c r="S108" s="826" t="s">
        <v>549</v>
      </c>
      <c r="T108" s="827"/>
      <c r="U108" s="828"/>
    </row>
    <row r="109" spans="2:21" ht="42" customHeight="1" x14ac:dyDescent="0.2">
      <c r="B109" s="227"/>
      <c r="C109" s="226"/>
      <c r="D109" s="820" t="s">
        <v>154</v>
      </c>
      <c r="E109" s="821"/>
      <c r="F109" s="103" t="s">
        <v>155</v>
      </c>
      <c r="G109" s="824">
        <v>4875000000</v>
      </c>
      <c r="H109" s="825"/>
      <c r="I109" s="238"/>
      <c r="J109" s="46"/>
      <c r="K109" s="46"/>
      <c r="L109" s="823">
        <v>43581</v>
      </c>
      <c r="M109" s="823"/>
      <c r="N109" s="95"/>
      <c r="O109" s="140">
        <f>101.62/78.05</f>
        <v>1.3019859064702115</v>
      </c>
      <c r="P109" s="55" t="s">
        <v>554</v>
      </c>
      <c r="Q109" s="824">
        <f t="shared" si="3"/>
        <v>3744280161.3855538</v>
      </c>
      <c r="R109" s="825"/>
      <c r="S109" s="826" t="s">
        <v>611</v>
      </c>
      <c r="T109" s="827"/>
      <c r="U109" s="828"/>
    </row>
    <row r="110" spans="2:21" ht="42" customHeight="1" x14ac:dyDescent="0.2">
      <c r="B110" s="227"/>
      <c r="C110" s="226"/>
      <c r="D110" s="820" t="s">
        <v>154</v>
      </c>
      <c r="E110" s="821"/>
      <c r="F110" s="103" t="s">
        <v>155</v>
      </c>
      <c r="G110" s="824">
        <v>3366000000</v>
      </c>
      <c r="H110" s="825"/>
      <c r="I110" s="238"/>
      <c r="J110" s="46"/>
      <c r="K110" s="46"/>
      <c r="L110" s="823">
        <v>43591</v>
      </c>
      <c r="M110" s="823"/>
      <c r="N110" s="95"/>
      <c r="O110" s="140">
        <f>102.12/78.05</f>
        <v>1.3083920563741192</v>
      </c>
      <c r="P110" s="55" t="s">
        <v>614</v>
      </c>
      <c r="Q110" s="824">
        <f t="shared" si="3"/>
        <v>2572623384.253819</v>
      </c>
      <c r="R110" s="825"/>
      <c r="S110" s="826" t="s">
        <v>611</v>
      </c>
      <c r="T110" s="827"/>
      <c r="U110" s="828"/>
    </row>
    <row r="111" spans="2:21" ht="31.5" customHeight="1" x14ac:dyDescent="0.2">
      <c r="B111" s="224"/>
      <c r="C111" s="224"/>
      <c r="D111" s="104" t="s">
        <v>239</v>
      </c>
      <c r="E111" s="103"/>
      <c r="F111" s="103"/>
      <c r="G111" s="829">
        <f>SUM(G15:H110)</f>
        <v>384347324524.47998</v>
      </c>
      <c r="H111" s="830"/>
      <c r="I111" s="238"/>
      <c r="J111" s="46"/>
      <c r="K111" s="46"/>
      <c r="L111" s="47"/>
      <c r="M111" s="47"/>
      <c r="N111" s="48"/>
      <c r="O111" s="48"/>
      <c r="P111" s="48"/>
      <c r="Q111" s="817">
        <f>SUM(Q15:R110)</f>
        <v>309017897125.14862</v>
      </c>
      <c r="R111" s="818"/>
      <c r="S111" s="82"/>
      <c r="T111" s="82"/>
      <c r="U111" s="83"/>
    </row>
    <row r="112" spans="2:21" ht="31.5" customHeight="1" x14ac:dyDescent="0.2">
      <c r="B112" s="317"/>
      <c r="C112" s="319"/>
      <c r="D112" s="820" t="s">
        <v>154</v>
      </c>
      <c r="E112" s="821"/>
      <c r="F112" s="103" t="s">
        <v>240</v>
      </c>
      <c r="G112" s="722">
        <v>578332629.87</v>
      </c>
      <c r="H112" s="722"/>
      <c r="I112" s="722"/>
      <c r="J112" s="822"/>
      <c r="K112" s="822"/>
      <c r="L112" s="823">
        <v>42278</v>
      </c>
      <c r="M112" s="823" t="s">
        <v>219</v>
      </c>
      <c r="N112" s="45"/>
      <c r="O112" s="81">
        <f>123.78/111.82</f>
        <v>1.1069576104453587</v>
      </c>
      <c r="P112" s="44" t="s">
        <v>241</v>
      </c>
      <c r="Q112" s="824">
        <f>+G112/O112</f>
        <v>522452372.53242362</v>
      </c>
      <c r="R112" s="825"/>
      <c r="S112" s="819"/>
      <c r="T112" s="819"/>
      <c r="U112" s="819"/>
    </row>
    <row r="113" spans="1:21" ht="31.5" customHeight="1" x14ac:dyDescent="0.2">
      <c r="B113" s="317"/>
      <c r="C113" s="319"/>
      <c r="D113" s="820" t="s">
        <v>154</v>
      </c>
      <c r="E113" s="821"/>
      <c r="F113" s="103" t="s">
        <v>240</v>
      </c>
      <c r="G113" s="722">
        <v>906673067.28999996</v>
      </c>
      <c r="H113" s="722"/>
      <c r="I113" s="722"/>
      <c r="J113" s="822"/>
      <c r="K113" s="822"/>
      <c r="L113" s="823">
        <v>42369</v>
      </c>
      <c r="M113" s="823" t="s">
        <v>219</v>
      </c>
      <c r="N113" s="45"/>
      <c r="O113" s="140">
        <f>125.37/111.82</f>
        <v>1.1211768914326596</v>
      </c>
      <c r="P113" s="44" t="s">
        <v>222</v>
      </c>
      <c r="Q113" s="824">
        <f>+G113/O113</f>
        <v>808679766.96472681</v>
      </c>
      <c r="R113" s="825"/>
      <c r="S113" s="819"/>
      <c r="T113" s="819"/>
      <c r="U113" s="819"/>
    </row>
    <row r="114" spans="1:21" ht="47.25" customHeight="1" x14ac:dyDescent="0.2">
      <c r="B114" s="232"/>
      <c r="C114" s="228" t="s">
        <v>1258</v>
      </c>
      <c r="D114" s="105"/>
      <c r="E114" s="105"/>
      <c r="F114" s="105"/>
      <c r="G114" s="815">
        <f>+G111+G112+G113</f>
        <v>385832330221.63995</v>
      </c>
      <c r="H114" s="816"/>
      <c r="I114" s="49"/>
      <c r="J114" s="46"/>
      <c r="K114" s="46"/>
      <c r="L114" s="47"/>
      <c r="M114" s="47"/>
      <c r="N114" s="48"/>
      <c r="O114" s="48"/>
      <c r="P114" s="48"/>
      <c r="Q114" s="817">
        <f>+Q111+Q112+Q113</f>
        <v>310349029264.64575</v>
      </c>
      <c r="R114" s="818"/>
      <c r="S114" s="50"/>
      <c r="T114" s="50"/>
      <c r="U114" s="51"/>
    </row>
    <row r="115" spans="1:21" ht="31.5" customHeight="1" x14ac:dyDescent="0.2">
      <c r="B115" s="227"/>
      <c r="C115" s="225"/>
      <c r="D115" s="106"/>
      <c r="E115" s="106"/>
      <c r="F115" s="106"/>
      <c r="G115" s="138"/>
      <c r="H115" s="138"/>
      <c r="I115" s="138"/>
      <c r="J115" s="46"/>
      <c r="K115" s="46"/>
      <c r="L115" s="47"/>
      <c r="M115" s="47"/>
      <c r="N115" s="48"/>
      <c r="O115" s="48"/>
      <c r="P115" s="48"/>
      <c r="Q115" s="138"/>
      <c r="R115" s="138"/>
      <c r="S115" s="50"/>
      <c r="T115" s="50"/>
      <c r="U115" s="51"/>
    </row>
    <row r="116" spans="1:21" ht="31.5" customHeight="1" x14ac:dyDescent="0.2">
      <c r="A116" s="1" t="s">
        <v>1259</v>
      </c>
      <c r="B116" s="421" t="s">
        <v>242</v>
      </c>
      <c r="C116" s="422"/>
      <c r="D116" s="422"/>
      <c r="E116" s="422"/>
      <c r="F116" s="422"/>
      <c r="G116" s="422"/>
      <c r="H116" s="422"/>
      <c r="I116" s="422"/>
      <c r="J116" s="422"/>
      <c r="K116" s="422"/>
      <c r="L116" s="422"/>
      <c r="M116" s="422"/>
      <c r="N116" s="422"/>
      <c r="O116" s="422"/>
      <c r="P116" s="422"/>
      <c r="Q116" s="422"/>
      <c r="R116" s="422"/>
      <c r="S116" s="422"/>
      <c r="T116" s="422"/>
      <c r="U116" s="423"/>
    </row>
    <row r="117" spans="1:21" ht="15" x14ac:dyDescent="0.2">
      <c r="B117" s="739" t="s">
        <v>141</v>
      </c>
      <c r="C117" s="739"/>
      <c r="D117" s="730" t="s">
        <v>142</v>
      </c>
      <c r="E117" s="730"/>
      <c r="F117" s="730" t="s">
        <v>143</v>
      </c>
      <c r="G117" s="740" t="s">
        <v>144</v>
      </c>
      <c r="H117" s="740"/>
      <c r="I117" s="740"/>
      <c r="J117" s="740"/>
      <c r="K117" s="740"/>
      <c r="L117" s="740"/>
      <c r="M117" s="740"/>
      <c r="N117" s="740" t="s">
        <v>145</v>
      </c>
      <c r="O117" s="740"/>
      <c r="P117" s="740"/>
      <c r="Q117" s="740"/>
      <c r="R117" s="740"/>
      <c r="S117" s="740" t="s">
        <v>101</v>
      </c>
      <c r="T117" s="740"/>
      <c r="U117" s="740"/>
    </row>
    <row r="118" spans="1:21" ht="31.9" customHeight="1" x14ac:dyDescent="0.2">
      <c r="B118" s="739"/>
      <c r="C118" s="739"/>
      <c r="D118" s="730"/>
      <c r="E118" s="730"/>
      <c r="F118" s="730"/>
      <c r="G118" s="729" t="s">
        <v>146</v>
      </c>
      <c r="H118" s="730"/>
      <c r="I118" s="730"/>
      <c r="J118" s="729" t="s">
        <v>147</v>
      </c>
      <c r="K118" s="729"/>
      <c r="L118" s="729" t="s">
        <v>148</v>
      </c>
      <c r="M118" s="729"/>
      <c r="N118" s="237" t="s">
        <v>149</v>
      </c>
      <c r="O118" s="237" t="s">
        <v>150</v>
      </c>
      <c r="P118" s="237" t="s">
        <v>151</v>
      </c>
      <c r="Q118" s="729" t="s">
        <v>152</v>
      </c>
      <c r="R118" s="729"/>
      <c r="S118" s="740"/>
      <c r="T118" s="740"/>
      <c r="U118" s="740"/>
    </row>
    <row r="119" spans="1:21" ht="28.5" customHeight="1" x14ac:dyDescent="0.2">
      <c r="B119" s="317" t="s">
        <v>153</v>
      </c>
      <c r="C119" s="319"/>
      <c r="D119" s="420" t="s">
        <v>242</v>
      </c>
      <c r="E119" s="420"/>
      <c r="F119" s="103" t="s">
        <v>155</v>
      </c>
      <c r="G119" s="784">
        <v>1792505269</v>
      </c>
      <c r="H119" s="784"/>
      <c r="I119" s="784"/>
      <c r="J119" s="797" t="s">
        <v>156</v>
      </c>
      <c r="K119" s="797"/>
      <c r="L119" s="808">
        <v>42278</v>
      </c>
      <c r="M119" s="809"/>
      <c r="N119" s="239">
        <v>1630902678</v>
      </c>
      <c r="O119" s="81">
        <f>123.78/111.82</f>
        <v>1.1069576104453587</v>
      </c>
      <c r="P119" s="141" t="s">
        <v>172</v>
      </c>
      <c r="Q119" s="1094">
        <f t="shared" ref="Q119:Q138" si="8">+G119/O119</f>
        <v>1619307959.1176279</v>
      </c>
      <c r="R119" s="1095"/>
      <c r="S119" s="348" t="s">
        <v>243</v>
      </c>
      <c r="T119" s="348"/>
      <c r="U119" s="348"/>
    </row>
    <row r="120" spans="1:21" ht="27.75" customHeight="1" x14ac:dyDescent="0.2">
      <c r="B120" s="317" t="s">
        <v>157</v>
      </c>
      <c r="C120" s="319"/>
      <c r="D120" s="420" t="s">
        <v>242</v>
      </c>
      <c r="E120" s="420"/>
      <c r="F120" s="103" t="s">
        <v>155</v>
      </c>
      <c r="G120" s="784">
        <v>1805267351.8</v>
      </c>
      <c r="H120" s="784"/>
      <c r="I120" s="784"/>
      <c r="J120" s="797" t="s">
        <v>156</v>
      </c>
      <c r="K120" s="797"/>
      <c r="L120" s="808">
        <v>42311</v>
      </c>
      <c r="M120" s="809"/>
      <c r="N120" s="239">
        <v>1630902678</v>
      </c>
      <c r="O120" s="140">
        <f>124.62/111.82</f>
        <v>1.1144696834197818</v>
      </c>
      <c r="P120" s="142" t="s">
        <v>177</v>
      </c>
      <c r="Q120" s="770">
        <f>+G120/O120</f>
        <v>1619844288.8643556</v>
      </c>
      <c r="R120" s="771"/>
      <c r="S120" s="348" t="s">
        <v>243</v>
      </c>
      <c r="T120" s="348"/>
      <c r="U120" s="348"/>
    </row>
    <row r="121" spans="1:21" ht="27.75" customHeight="1" x14ac:dyDescent="0.2">
      <c r="B121" s="317" t="s">
        <v>157</v>
      </c>
      <c r="C121" s="319"/>
      <c r="D121" s="420" t="s">
        <v>242</v>
      </c>
      <c r="E121" s="420"/>
      <c r="F121" s="103" t="s">
        <v>155</v>
      </c>
      <c r="G121" s="784">
        <v>12313884</v>
      </c>
      <c r="H121" s="784"/>
      <c r="I121" s="784"/>
      <c r="J121" s="797" t="s">
        <v>156</v>
      </c>
      <c r="K121" s="797"/>
      <c r="L121" s="808">
        <v>42367</v>
      </c>
      <c r="M121" s="809"/>
      <c r="N121" s="239">
        <v>1630902678</v>
      </c>
      <c r="O121" s="140">
        <f>125.37/111.82</f>
        <v>1.1211768914326596</v>
      </c>
      <c r="P121" s="142" t="s">
        <v>179</v>
      </c>
      <c r="Q121" s="770">
        <f t="shared" ref="Q121" si="9">+G121/O121</f>
        <v>10982998.395788467</v>
      </c>
      <c r="R121" s="771"/>
      <c r="S121" s="348" t="s">
        <v>243</v>
      </c>
      <c r="T121" s="348"/>
      <c r="U121" s="348"/>
    </row>
    <row r="122" spans="1:21" ht="28.5" customHeight="1" x14ac:dyDescent="0.2">
      <c r="B122" s="317" t="s">
        <v>159</v>
      </c>
      <c r="C122" s="319"/>
      <c r="D122" s="420" t="s">
        <v>242</v>
      </c>
      <c r="E122" s="420"/>
      <c r="F122" s="103" t="s">
        <v>155</v>
      </c>
      <c r="G122" s="784">
        <v>1828541334</v>
      </c>
      <c r="H122" s="784"/>
      <c r="I122" s="784"/>
      <c r="J122" s="812" t="s">
        <v>244</v>
      </c>
      <c r="K122" s="812"/>
      <c r="L122" s="808">
        <v>42367</v>
      </c>
      <c r="M122" s="809"/>
      <c r="N122" s="239">
        <v>1630902678</v>
      </c>
      <c r="O122" s="140">
        <f>125.37/111.82</f>
        <v>1.1211768914326596</v>
      </c>
      <c r="P122" s="142" t="s">
        <v>179</v>
      </c>
      <c r="Q122" s="770">
        <f t="shared" si="8"/>
        <v>1630912434.9356306</v>
      </c>
      <c r="R122" s="771"/>
      <c r="S122" s="348" t="s">
        <v>243</v>
      </c>
      <c r="T122" s="348"/>
      <c r="U122" s="348"/>
    </row>
    <row r="123" spans="1:21" ht="27" customHeight="1" x14ac:dyDescent="0.2">
      <c r="B123" s="317" t="s">
        <v>161</v>
      </c>
      <c r="C123" s="319"/>
      <c r="D123" s="420" t="s">
        <v>242</v>
      </c>
      <c r="E123" s="420"/>
      <c r="F123" s="103" t="s">
        <v>155</v>
      </c>
      <c r="G123" s="784">
        <v>1839906750</v>
      </c>
      <c r="H123" s="784"/>
      <c r="I123" s="784"/>
      <c r="J123" s="813" t="s">
        <v>245</v>
      </c>
      <c r="K123" s="814"/>
      <c r="L123" s="808">
        <v>42387</v>
      </c>
      <c r="M123" s="809">
        <v>42387</v>
      </c>
      <c r="N123" s="239">
        <v>1630902678</v>
      </c>
      <c r="O123" s="140">
        <f>126.15/111.82</f>
        <v>1.1281523877660526</v>
      </c>
      <c r="P123" s="142" t="s">
        <v>184</v>
      </c>
      <c r="Q123" s="770">
        <f t="shared" si="8"/>
        <v>1630902677.6456599</v>
      </c>
      <c r="R123" s="771"/>
      <c r="S123" s="348" t="s">
        <v>243</v>
      </c>
      <c r="T123" s="348"/>
      <c r="U123" s="348"/>
    </row>
    <row r="124" spans="1:21" ht="27" customHeight="1" x14ac:dyDescent="0.2">
      <c r="B124" s="317" t="s">
        <v>161</v>
      </c>
      <c r="C124" s="319"/>
      <c r="D124" s="420" t="s">
        <v>242</v>
      </c>
      <c r="E124" s="420"/>
      <c r="F124" s="103" t="s">
        <v>155</v>
      </c>
      <c r="G124" s="784">
        <v>13080610</v>
      </c>
      <c r="H124" s="784"/>
      <c r="I124" s="784"/>
      <c r="J124" s="813" t="s">
        <v>245</v>
      </c>
      <c r="K124" s="814"/>
      <c r="L124" s="808">
        <v>42395</v>
      </c>
      <c r="M124" s="809">
        <v>42387</v>
      </c>
      <c r="N124" s="239">
        <v>0</v>
      </c>
      <c r="O124" s="140">
        <f>126.15/111.82</f>
        <v>1.1281523877660526</v>
      </c>
      <c r="P124" s="142" t="s">
        <v>184</v>
      </c>
      <c r="Q124" s="1094">
        <f t="shared" si="8"/>
        <v>11594719.066191042</v>
      </c>
      <c r="R124" s="1095"/>
      <c r="S124" s="348" t="s">
        <v>243</v>
      </c>
      <c r="T124" s="348"/>
      <c r="U124" s="348"/>
    </row>
    <row r="125" spans="1:21" ht="26.25" customHeight="1" x14ac:dyDescent="0.2">
      <c r="B125" s="317" t="s">
        <v>163</v>
      </c>
      <c r="C125" s="319"/>
      <c r="D125" s="420" t="s">
        <v>242</v>
      </c>
      <c r="E125" s="420"/>
      <c r="F125" s="103" t="s">
        <v>155</v>
      </c>
      <c r="G125" s="784">
        <v>1863680417</v>
      </c>
      <c r="H125" s="784"/>
      <c r="I125" s="784"/>
      <c r="J125" s="812" t="s">
        <v>246</v>
      </c>
      <c r="K125" s="812"/>
      <c r="L125" s="808">
        <v>42416</v>
      </c>
      <c r="M125" s="809">
        <v>42416</v>
      </c>
      <c r="N125" s="239">
        <v>1630902678</v>
      </c>
      <c r="O125" s="140">
        <f>127.78/111.82</f>
        <v>1.1427293865140404</v>
      </c>
      <c r="P125" s="142" t="s">
        <v>187</v>
      </c>
      <c r="Q125" s="770">
        <f t="shared" si="8"/>
        <v>1630902678.266865</v>
      </c>
      <c r="R125" s="771"/>
      <c r="S125" s="348" t="s">
        <v>247</v>
      </c>
      <c r="T125" s="348"/>
      <c r="U125" s="348"/>
    </row>
    <row r="126" spans="1:21" ht="26.25" customHeight="1" x14ac:dyDescent="0.2">
      <c r="B126" s="317" t="s">
        <v>165</v>
      </c>
      <c r="C126" s="319"/>
      <c r="D126" s="420" t="s">
        <v>242</v>
      </c>
      <c r="E126" s="420"/>
      <c r="F126" s="103" t="s">
        <v>155</v>
      </c>
      <c r="G126" s="784">
        <v>1887454082.99</v>
      </c>
      <c r="H126" s="784"/>
      <c r="I126" s="784"/>
      <c r="J126" s="813" t="s">
        <v>248</v>
      </c>
      <c r="K126" s="814"/>
      <c r="L126" s="808">
        <v>42445</v>
      </c>
      <c r="M126" s="809">
        <v>42445</v>
      </c>
      <c r="N126" s="239">
        <v>1630902678</v>
      </c>
      <c r="O126" s="140">
        <f>129.41/111.82</f>
        <v>1.1573063852620282</v>
      </c>
      <c r="P126" s="142" t="s">
        <v>191</v>
      </c>
      <c r="Q126" s="770">
        <f t="shared" si="8"/>
        <v>1630902677.9997048</v>
      </c>
      <c r="R126" s="771"/>
      <c r="S126" s="348" t="s">
        <v>243</v>
      </c>
      <c r="T126" s="348"/>
      <c r="U126" s="348"/>
    </row>
    <row r="127" spans="1:21" ht="27.75" customHeight="1" x14ac:dyDescent="0.2">
      <c r="B127" s="317" t="s">
        <v>167</v>
      </c>
      <c r="C127" s="319"/>
      <c r="D127" s="420" t="s">
        <v>242</v>
      </c>
      <c r="E127" s="420"/>
      <c r="F127" s="103" t="s">
        <v>155</v>
      </c>
      <c r="G127" s="784">
        <v>1905247870</v>
      </c>
      <c r="H127" s="784"/>
      <c r="I127" s="784"/>
      <c r="J127" s="813" t="s">
        <v>249</v>
      </c>
      <c r="K127" s="814"/>
      <c r="L127" s="808">
        <v>42474</v>
      </c>
      <c r="M127" s="809">
        <v>42474</v>
      </c>
      <c r="N127" s="239">
        <v>1630902678</v>
      </c>
      <c r="O127" s="140">
        <f>130.63/111.82</f>
        <v>1.1682167769629763</v>
      </c>
      <c r="P127" s="142" t="s">
        <v>196</v>
      </c>
      <c r="Q127" s="770">
        <f t="shared" si="8"/>
        <v>1630902677.9713693</v>
      </c>
      <c r="R127" s="771"/>
      <c r="S127" s="348" t="s">
        <v>247</v>
      </c>
      <c r="T127" s="348"/>
      <c r="U127" s="348"/>
    </row>
    <row r="128" spans="1:21" ht="27.75" customHeight="1" x14ac:dyDescent="0.2">
      <c r="B128" s="317" t="s">
        <v>169</v>
      </c>
      <c r="C128" s="319"/>
      <c r="D128" s="420" t="s">
        <v>242</v>
      </c>
      <c r="E128" s="420"/>
      <c r="F128" s="103" t="s">
        <v>155</v>
      </c>
      <c r="G128" s="784">
        <v>1914728166</v>
      </c>
      <c r="H128" s="784"/>
      <c r="I128" s="784"/>
      <c r="J128" s="812" t="s">
        <v>250</v>
      </c>
      <c r="K128" s="812"/>
      <c r="L128" s="808">
        <v>42506</v>
      </c>
      <c r="M128" s="809">
        <v>42506</v>
      </c>
      <c r="N128" s="239">
        <v>1630902678</v>
      </c>
      <c r="O128" s="140">
        <f>131.28/111.82</f>
        <v>1.1740296905741372</v>
      </c>
      <c r="P128" s="142" t="s">
        <v>201</v>
      </c>
      <c r="Q128" s="770">
        <f t="shared" si="8"/>
        <v>1630902677.6517365</v>
      </c>
      <c r="R128" s="771"/>
      <c r="S128" s="348" t="s">
        <v>247</v>
      </c>
      <c r="T128" s="348"/>
      <c r="U128" s="348"/>
    </row>
    <row r="129" spans="1:21" ht="29.25" customHeight="1" x14ac:dyDescent="0.2">
      <c r="B129" s="317" t="s">
        <v>251</v>
      </c>
      <c r="C129" s="319"/>
      <c r="D129" s="420" t="s">
        <v>242</v>
      </c>
      <c r="E129" s="420"/>
      <c r="F129" s="103" t="s">
        <v>155</v>
      </c>
      <c r="G129" s="784">
        <v>1924500164</v>
      </c>
      <c r="H129" s="784"/>
      <c r="I129" s="784"/>
      <c r="J129" s="813" t="s">
        <v>252</v>
      </c>
      <c r="K129" s="814"/>
      <c r="L129" s="808">
        <v>42535</v>
      </c>
      <c r="M129" s="809">
        <v>42535</v>
      </c>
      <c r="N129" s="239">
        <v>1630902678</v>
      </c>
      <c r="O129" s="140">
        <f>131.95/111.82</f>
        <v>1.1800214630656412</v>
      </c>
      <c r="P129" s="142" t="s">
        <v>204</v>
      </c>
      <c r="Q129" s="770">
        <f t="shared" si="8"/>
        <v>1630902677.8209929</v>
      </c>
      <c r="R129" s="771"/>
      <c r="S129" s="348" t="s">
        <v>247</v>
      </c>
      <c r="T129" s="348"/>
      <c r="U129" s="348"/>
    </row>
    <row r="130" spans="1:21" ht="29.25" customHeight="1" x14ac:dyDescent="0.2">
      <c r="B130" s="317" t="s">
        <v>253</v>
      </c>
      <c r="C130" s="319"/>
      <c r="D130" s="420" t="s">
        <v>242</v>
      </c>
      <c r="E130" s="420"/>
      <c r="F130" s="103" t="s">
        <v>155</v>
      </c>
      <c r="G130" s="784">
        <v>1933737765</v>
      </c>
      <c r="H130" s="784"/>
      <c r="I130" s="784"/>
      <c r="J130" s="810" t="s">
        <v>254</v>
      </c>
      <c r="K130" s="811"/>
      <c r="L130" s="808">
        <v>42558</v>
      </c>
      <c r="M130" s="809">
        <v>42558</v>
      </c>
      <c r="N130" s="239">
        <v>1630902678</v>
      </c>
      <c r="O130" s="140">
        <f>132.58/111.82</f>
        <v>1.1856555177964587</v>
      </c>
      <c r="P130" s="142" t="s">
        <v>207</v>
      </c>
      <c r="Q130" s="770">
        <f t="shared" si="8"/>
        <v>1630944010.2753053</v>
      </c>
      <c r="R130" s="771"/>
      <c r="S130" s="348" t="s">
        <v>247</v>
      </c>
      <c r="T130" s="348"/>
      <c r="U130" s="348"/>
    </row>
    <row r="131" spans="1:21" ht="22.5" customHeight="1" x14ac:dyDescent="0.2">
      <c r="B131" s="317" t="s">
        <v>255</v>
      </c>
      <c r="C131" s="319"/>
      <c r="D131" s="420" t="s">
        <v>242</v>
      </c>
      <c r="E131" s="420"/>
      <c r="F131" s="103" t="s">
        <v>155</v>
      </c>
      <c r="G131" s="784">
        <v>1946104392</v>
      </c>
      <c r="H131" s="784"/>
      <c r="I131" s="784"/>
      <c r="J131" s="812" t="s">
        <v>256</v>
      </c>
      <c r="K131" s="812"/>
      <c r="L131" s="808">
        <v>42593</v>
      </c>
      <c r="M131" s="809">
        <v>42593</v>
      </c>
      <c r="N131" s="239">
        <v>1630902678</v>
      </c>
      <c r="O131" s="140">
        <f>133.27/111.82</f>
        <v>1.1918261491683064</v>
      </c>
      <c r="P131" s="142" t="s">
        <v>210</v>
      </c>
      <c r="Q131" s="770">
        <f t="shared" si="8"/>
        <v>1632876064.4814284</v>
      </c>
      <c r="R131" s="771"/>
      <c r="S131" s="348" t="s">
        <v>243</v>
      </c>
      <c r="T131" s="348"/>
      <c r="U131" s="348"/>
    </row>
    <row r="132" spans="1:21" ht="42.75" customHeight="1" x14ac:dyDescent="0.2">
      <c r="B132" s="317" t="s">
        <v>257</v>
      </c>
      <c r="C132" s="319"/>
      <c r="D132" s="420" t="s">
        <v>242</v>
      </c>
      <c r="E132" s="420"/>
      <c r="F132" s="103" t="s">
        <v>155</v>
      </c>
      <c r="G132" s="784">
        <v>1937626728</v>
      </c>
      <c r="H132" s="784"/>
      <c r="I132" s="784"/>
      <c r="J132" s="813" t="s">
        <v>258</v>
      </c>
      <c r="K132" s="814"/>
      <c r="L132" s="808">
        <v>42626</v>
      </c>
      <c r="M132" s="809">
        <v>42626</v>
      </c>
      <c r="N132" s="239">
        <v>1630902678</v>
      </c>
      <c r="O132" s="140">
        <f>132.85/111.82</f>
        <v>1.1880701126810946</v>
      </c>
      <c r="P132" s="142" t="s">
        <v>211</v>
      </c>
      <c r="Q132" s="770">
        <f t="shared" si="8"/>
        <v>1630902677.6436582</v>
      </c>
      <c r="R132" s="771"/>
      <c r="S132" s="348" t="s">
        <v>247</v>
      </c>
      <c r="T132" s="348"/>
      <c r="U132" s="348"/>
    </row>
    <row r="133" spans="1:21" ht="31.5" customHeight="1" x14ac:dyDescent="0.2">
      <c r="B133" s="317" t="s">
        <v>259</v>
      </c>
      <c r="C133" s="319"/>
      <c r="D133" s="420" t="s">
        <v>242</v>
      </c>
      <c r="E133" s="420"/>
      <c r="F133" s="103" t="s">
        <v>155</v>
      </c>
      <c r="G133" s="784">
        <v>1936605773</v>
      </c>
      <c r="H133" s="784"/>
      <c r="I133" s="784"/>
      <c r="J133" s="813" t="s">
        <v>260</v>
      </c>
      <c r="K133" s="814"/>
      <c r="L133" s="808">
        <v>42650</v>
      </c>
      <c r="M133" s="809">
        <v>42650</v>
      </c>
      <c r="N133" s="239">
        <v>1630902678</v>
      </c>
      <c r="O133" s="140">
        <f>132.78/111.82</f>
        <v>1.1874441065998929</v>
      </c>
      <c r="P133" s="142" t="s">
        <v>212</v>
      </c>
      <c r="Q133" s="770">
        <f t="shared" si="8"/>
        <v>1630902677.6386502</v>
      </c>
      <c r="R133" s="771"/>
      <c r="S133" s="348" t="s">
        <v>247</v>
      </c>
      <c r="T133" s="348"/>
      <c r="U133" s="348"/>
    </row>
    <row r="134" spans="1:21" ht="34.5" customHeight="1" x14ac:dyDescent="0.25">
      <c r="B134" s="317" t="s">
        <v>261</v>
      </c>
      <c r="C134" s="319"/>
      <c r="D134" s="420" t="s">
        <v>242</v>
      </c>
      <c r="E134" s="420"/>
      <c r="F134" s="103" t="s">
        <v>155</v>
      </c>
      <c r="G134" s="790">
        <v>2008510175</v>
      </c>
      <c r="H134" s="791"/>
      <c r="I134" s="792"/>
      <c r="J134" s="812" t="s">
        <v>262</v>
      </c>
      <c r="K134" s="812"/>
      <c r="L134" s="808">
        <v>42913</v>
      </c>
      <c r="M134" s="809"/>
      <c r="N134" s="239">
        <v>1630902678</v>
      </c>
      <c r="O134" s="140">
        <f>137.71/111.82</f>
        <v>1.2315328206045431</v>
      </c>
      <c r="P134" s="142" t="s">
        <v>263</v>
      </c>
      <c r="Q134" s="770">
        <f t="shared" si="8"/>
        <v>1630902677.8629003</v>
      </c>
      <c r="R134" s="771"/>
      <c r="S134" s="348" t="s">
        <v>247</v>
      </c>
      <c r="T134" s="348"/>
      <c r="U134" s="348"/>
    </row>
    <row r="135" spans="1:21" ht="30.75" customHeight="1" x14ac:dyDescent="0.25">
      <c r="B135" s="317" t="s">
        <v>264</v>
      </c>
      <c r="C135" s="319"/>
      <c r="D135" s="420" t="s">
        <v>242</v>
      </c>
      <c r="E135" s="420"/>
      <c r="F135" s="103" t="s">
        <v>155</v>
      </c>
      <c r="G135" s="790">
        <v>2010843787</v>
      </c>
      <c r="H135" s="791"/>
      <c r="I135" s="792"/>
      <c r="J135" s="813" t="s">
        <v>265</v>
      </c>
      <c r="K135" s="814"/>
      <c r="L135" s="808">
        <v>42942</v>
      </c>
      <c r="M135" s="809"/>
      <c r="N135" s="239">
        <v>1630902678</v>
      </c>
      <c r="O135" s="140">
        <f>137.87/111.82</f>
        <v>1.2329636916472904</v>
      </c>
      <c r="P135" s="142" t="s">
        <v>266</v>
      </c>
      <c r="Q135" s="770">
        <f t="shared" si="8"/>
        <v>1630902678.3371291</v>
      </c>
      <c r="R135" s="771"/>
      <c r="S135" s="348" t="s">
        <v>247</v>
      </c>
      <c r="T135" s="348"/>
      <c r="U135" s="348"/>
    </row>
    <row r="136" spans="1:21" ht="32.25" customHeight="1" x14ac:dyDescent="0.25">
      <c r="B136" s="317" t="s">
        <v>267</v>
      </c>
      <c r="C136" s="319"/>
      <c r="D136" s="420" t="s">
        <v>242</v>
      </c>
      <c r="E136" s="420"/>
      <c r="F136" s="103" t="s">
        <v>155</v>
      </c>
      <c r="G136" s="790">
        <f>2010843787+1750209</f>
        <v>2012593996</v>
      </c>
      <c r="H136" s="791"/>
      <c r="I136" s="792"/>
      <c r="J136" s="813" t="s">
        <v>268</v>
      </c>
      <c r="K136" s="814"/>
      <c r="L136" s="808" t="s">
        <v>269</v>
      </c>
      <c r="M136" s="809"/>
      <c r="N136" s="239">
        <v>1630902678</v>
      </c>
      <c r="O136" s="140">
        <f>137.99/111.82</f>
        <v>1.2340368449293508</v>
      </c>
      <c r="P136" s="142" t="s">
        <v>270</v>
      </c>
      <c r="Q136" s="770">
        <f t="shared" si="8"/>
        <v>1630902678.6920791</v>
      </c>
      <c r="R136" s="771"/>
      <c r="S136" s="348" t="s">
        <v>247</v>
      </c>
      <c r="T136" s="348"/>
      <c r="U136" s="348"/>
    </row>
    <row r="137" spans="1:21" ht="30.75" customHeight="1" x14ac:dyDescent="0.25">
      <c r="B137" s="317" t="s">
        <v>271</v>
      </c>
      <c r="C137" s="319"/>
      <c r="D137" s="420" t="s">
        <v>242</v>
      </c>
      <c r="E137" s="420"/>
      <c r="F137" s="103" t="s">
        <v>155</v>
      </c>
      <c r="G137" s="790">
        <v>2013469099</v>
      </c>
      <c r="H137" s="791"/>
      <c r="I137" s="792"/>
      <c r="J137" s="812" t="s">
        <v>272</v>
      </c>
      <c r="K137" s="812"/>
      <c r="L137" s="808" t="s">
        <v>273</v>
      </c>
      <c r="M137" s="809"/>
      <c r="N137" s="239">
        <v>1630902678</v>
      </c>
      <c r="O137" s="140">
        <f>138.05/111.82</f>
        <v>1.2345734215703812</v>
      </c>
      <c r="P137" s="142" t="s">
        <v>274</v>
      </c>
      <c r="Q137" s="770">
        <f t="shared" si="8"/>
        <v>1630902677.6543279</v>
      </c>
      <c r="R137" s="771"/>
      <c r="S137" s="348" t="s">
        <v>247</v>
      </c>
      <c r="T137" s="348"/>
      <c r="U137" s="348"/>
    </row>
    <row r="138" spans="1:21" ht="27.75" customHeight="1" x14ac:dyDescent="0.25">
      <c r="B138" s="317" t="s">
        <v>275</v>
      </c>
      <c r="C138" s="319"/>
      <c r="D138" s="420" t="s">
        <v>242</v>
      </c>
      <c r="E138" s="420"/>
      <c r="F138" s="103" t="s">
        <v>155</v>
      </c>
      <c r="G138" s="790">
        <v>2013469099</v>
      </c>
      <c r="H138" s="791"/>
      <c r="I138" s="792"/>
      <c r="J138" s="810" t="s">
        <v>276</v>
      </c>
      <c r="K138" s="811"/>
      <c r="L138" s="808" t="s">
        <v>277</v>
      </c>
      <c r="M138" s="809"/>
      <c r="N138" s="239">
        <v>1630902678</v>
      </c>
      <c r="O138" s="140">
        <f>138.05/111.82</f>
        <v>1.2345734215703812</v>
      </c>
      <c r="P138" s="142" t="s">
        <v>274</v>
      </c>
      <c r="Q138" s="770">
        <f t="shared" si="8"/>
        <v>1630902677.6543279</v>
      </c>
      <c r="R138" s="771"/>
      <c r="S138" s="348" t="s">
        <v>247</v>
      </c>
      <c r="T138" s="348"/>
      <c r="U138" s="348"/>
    </row>
    <row r="139" spans="1:21" ht="27.75" customHeight="1" x14ac:dyDescent="0.25">
      <c r="B139" s="317" t="s">
        <v>493</v>
      </c>
      <c r="C139" s="319"/>
      <c r="D139" s="420" t="s">
        <v>242</v>
      </c>
      <c r="E139" s="420"/>
      <c r="F139" s="103" t="s">
        <v>155</v>
      </c>
      <c r="G139" s="790">
        <v>7470065162</v>
      </c>
      <c r="H139" s="791"/>
      <c r="I139" s="792"/>
      <c r="J139" s="810" t="s">
        <v>494</v>
      </c>
      <c r="K139" s="811"/>
      <c r="L139" s="808">
        <v>43354</v>
      </c>
      <c r="M139" s="809"/>
      <c r="N139" s="239"/>
      <c r="O139" s="140">
        <f>142.27/111.82</f>
        <v>1.2723126453228404</v>
      </c>
      <c r="P139" s="142" t="s">
        <v>716</v>
      </c>
      <c r="Q139" s="770">
        <f>+G139/O139</f>
        <v>5871249640.9280939</v>
      </c>
      <c r="R139" s="771"/>
      <c r="S139" s="348" t="s">
        <v>247</v>
      </c>
      <c r="T139" s="348"/>
      <c r="U139" s="348"/>
    </row>
    <row r="140" spans="1:21" ht="33.75" customHeight="1" x14ac:dyDescent="0.25">
      <c r="B140" s="317" t="s">
        <v>717</v>
      </c>
      <c r="C140" s="319"/>
      <c r="D140" s="420" t="s">
        <v>242</v>
      </c>
      <c r="E140" s="420"/>
      <c r="F140" s="103" t="s">
        <v>155</v>
      </c>
      <c r="G140" s="790">
        <v>9700000000</v>
      </c>
      <c r="H140" s="791"/>
      <c r="I140" s="792"/>
      <c r="J140" s="806" t="s">
        <v>616</v>
      </c>
      <c r="K140" s="807"/>
      <c r="L140" s="808">
        <v>43612</v>
      </c>
      <c r="M140" s="809"/>
      <c r="N140" s="239"/>
      <c r="O140" s="140">
        <f>102.12/78.05</f>
        <v>1.3083920563741192</v>
      </c>
      <c r="P140" s="142" t="s">
        <v>614</v>
      </c>
      <c r="Q140" s="770">
        <f>+G140/O140</f>
        <v>7413679984.3321581</v>
      </c>
      <c r="R140" s="771"/>
      <c r="S140" s="348" t="s">
        <v>617</v>
      </c>
      <c r="T140" s="348"/>
      <c r="U140" s="348"/>
    </row>
    <row r="141" spans="1:21" ht="23.25" customHeight="1" x14ac:dyDescent="0.2">
      <c r="A141" s="1" t="s">
        <v>1260</v>
      </c>
      <c r="B141" s="421" t="s">
        <v>278</v>
      </c>
      <c r="C141" s="422"/>
      <c r="D141" s="422"/>
      <c r="E141" s="422"/>
      <c r="F141" s="422"/>
      <c r="G141" s="422"/>
      <c r="H141" s="422"/>
      <c r="I141" s="422"/>
      <c r="J141" s="422"/>
      <c r="K141" s="422"/>
      <c r="L141" s="422"/>
      <c r="M141" s="422"/>
      <c r="N141" s="422"/>
      <c r="O141" s="422"/>
      <c r="P141" s="422"/>
      <c r="Q141" s="422"/>
      <c r="R141" s="422"/>
      <c r="S141" s="422"/>
      <c r="T141" s="422"/>
      <c r="U141" s="423"/>
    </row>
    <row r="142" spans="1:21" ht="15" x14ac:dyDescent="0.2">
      <c r="B142" s="739" t="s">
        <v>141</v>
      </c>
      <c r="C142" s="739"/>
      <c r="D142" s="730" t="s">
        <v>142</v>
      </c>
      <c r="E142" s="730"/>
      <c r="F142" s="730" t="s">
        <v>143</v>
      </c>
      <c r="G142" s="740" t="s">
        <v>144</v>
      </c>
      <c r="H142" s="740"/>
      <c r="I142" s="740"/>
      <c r="J142" s="740"/>
      <c r="K142" s="740"/>
      <c r="L142" s="740"/>
      <c r="M142" s="740"/>
      <c r="N142" s="740" t="s">
        <v>145</v>
      </c>
      <c r="O142" s="740"/>
      <c r="P142" s="740"/>
      <c r="Q142" s="740"/>
      <c r="R142" s="740"/>
      <c r="S142" s="740" t="s">
        <v>101</v>
      </c>
      <c r="T142" s="740"/>
      <c r="U142" s="740"/>
    </row>
    <row r="143" spans="1:21" ht="15" customHeight="1" x14ac:dyDescent="0.2">
      <c r="B143" s="739"/>
      <c r="C143" s="739"/>
      <c r="D143" s="730"/>
      <c r="E143" s="730"/>
      <c r="F143" s="730"/>
      <c r="G143" s="729" t="s">
        <v>146</v>
      </c>
      <c r="H143" s="730"/>
      <c r="I143" s="730"/>
      <c r="J143" s="729" t="s">
        <v>147</v>
      </c>
      <c r="K143" s="729"/>
      <c r="L143" s="729" t="s">
        <v>148</v>
      </c>
      <c r="M143" s="729"/>
      <c r="N143" s="237" t="s">
        <v>149</v>
      </c>
      <c r="O143" s="237" t="s">
        <v>150</v>
      </c>
      <c r="P143" s="237" t="s">
        <v>151</v>
      </c>
      <c r="Q143" s="729" t="s">
        <v>152</v>
      </c>
      <c r="R143" s="729"/>
      <c r="S143" s="740"/>
      <c r="T143" s="740"/>
      <c r="U143" s="740"/>
    </row>
    <row r="144" spans="1:21" ht="30.75" customHeight="1" x14ac:dyDescent="0.25">
      <c r="B144" s="317" t="s">
        <v>153</v>
      </c>
      <c r="C144" s="319"/>
      <c r="D144" s="723"/>
      <c r="E144" s="723"/>
      <c r="F144" s="103" t="s">
        <v>155</v>
      </c>
      <c r="G144" s="770">
        <v>4270238021</v>
      </c>
      <c r="H144" s="805"/>
      <c r="I144" s="771"/>
      <c r="J144" s="797" t="s">
        <v>156</v>
      </c>
      <c r="K144" s="797"/>
      <c r="L144" s="775" t="s">
        <v>279</v>
      </c>
      <c r="M144" s="769"/>
      <c r="N144" s="143">
        <v>3885265434</v>
      </c>
      <c r="O144" s="81">
        <f>123.78/111.82</f>
        <v>1.1069576104453587</v>
      </c>
      <c r="P144" s="141" t="s">
        <v>172</v>
      </c>
      <c r="Q144" s="784">
        <f>+G144/O144</f>
        <v>3857634638.1339469</v>
      </c>
      <c r="R144" s="784"/>
      <c r="S144" s="348" t="s">
        <v>247</v>
      </c>
      <c r="T144" s="348"/>
      <c r="U144" s="348"/>
    </row>
    <row r="145" spans="1:21" ht="30.75" customHeight="1" x14ac:dyDescent="0.25">
      <c r="B145" s="317" t="s">
        <v>153</v>
      </c>
      <c r="C145" s="319"/>
      <c r="D145" s="723"/>
      <c r="E145" s="723"/>
      <c r="F145" s="103" t="s">
        <v>155</v>
      </c>
      <c r="G145" s="770">
        <v>31161593</v>
      </c>
      <c r="H145" s="805"/>
      <c r="I145" s="771"/>
      <c r="J145" s="797" t="s">
        <v>156</v>
      </c>
      <c r="K145" s="797"/>
      <c r="L145" s="775" t="s">
        <v>280</v>
      </c>
      <c r="M145" s="769"/>
      <c r="N145" s="143"/>
      <c r="O145" s="140">
        <f>126.15/111.82</f>
        <v>1.1281523877660526</v>
      </c>
      <c r="P145" s="142" t="s">
        <v>184</v>
      </c>
      <c r="Q145" s="784">
        <f>+G145/O145</f>
        <v>27621794.128101464</v>
      </c>
      <c r="R145" s="784"/>
      <c r="S145" s="348" t="s">
        <v>247</v>
      </c>
      <c r="T145" s="348"/>
      <c r="U145" s="348"/>
    </row>
    <row r="146" spans="1:21" ht="31.5" customHeight="1" x14ac:dyDescent="0.25">
      <c r="B146" s="317" t="s">
        <v>157</v>
      </c>
      <c r="C146" s="319"/>
      <c r="D146" s="723"/>
      <c r="E146" s="723"/>
      <c r="F146" s="103" t="s">
        <v>155</v>
      </c>
      <c r="G146" s="770">
        <v>3890427652</v>
      </c>
      <c r="H146" s="805"/>
      <c r="I146" s="771"/>
      <c r="J146" s="797" t="s">
        <v>281</v>
      </c>
      <c r="K146" s="797"/>
      <c r="L146" s="775" t="s">
        <v>282</v>
      </c>
      <c r="M146" s="769"/>
      <c r="N146" s="143">
        <v>3330227513</v>
      </c>
      <c r="O146" s="140">
        <f>130.63/111.82</f>
        <v>1.1682167769629763</v>
      </c>
      <c r="P146" s="142" t="s">
        <v>196</v>
      </c>
      <c r="Q146" s="784">
        <f>+G146/O146</f>
        <v>3330227513.1795144</v>
      </c>
      <c r="R146" s="784"/>
      <c r="S146" s="348" t="s">
        <v>247</v>
      </c>
      <c r="T146" s="348"/>
      <c r="U146" s="348"/>
    </row>
    <row r="147" spans="1:21" ht="31.5" customHeight="1" x14ac:dyDescent="0.25">
      <c r="B147" s="317" t="s">
        <v>159</v>
      </c>
      <c r="C147" s="319"/>
      <c r="D147" s="723"/>
      <c r="E147" s="723"/>
      <c r="F147" s="103" t="s">
        <v>155</v>
      </c>
      <c r="G147" s="770">
        <v>3954459034</v>
      </c>
      <c r="H147" s="805"/>
      <c r="I147" s="771"/>
      <c r="J147" s="797" t="s">
        <v>283</v>
      </c>
      <c r="K147" s="797"/>
      <c r="L147" s="769" t="s">
        <v>284</v>
      </c>
      <c r="M147" s="769"/>
      <c r="N147" s="143">
        <v>3330227513</v>
      </c>
      <c r="O147" s="140">
        <f>132.78/111.82</f>
        <v>1.1874441065998929</v>
      </c>
      <c r="P147" s="142" t="s">
        <v>212</v>
      </c>
      <c r="Q147" s="784">
        <f>+G147/O147</f>
        <v>3330227513.0432291</v>
      </c>
      <c r="R147" s="784"/>
      <c r="S147" s="348" t="s">
        <v>247</v>
      </c>
      <c r="T147" s="348"/>
      <c r="U147" s="348"/>
    </row>
    <row r="148" spans="1:21" ht="33" customHeight="1" x14ac:dyDescent="0.25">
      <c r="B148" s="317" t="s">
        <v>161</v>
      </c>
      <c r="C148" s="319"/>
      <c r="D148" s="723"/>
      <c r="E148" s="723"/>
      <c r="F148" s="103" t="s">
        <v>155</v>
      </c>
      <c r="G148" s="798">
        <v>4092052050</v>
      </c>
      <c r="H148" s="799"/>
      <c r="I148" s="804"/>
      <c r="J148" s="797" t="s">
        <v>285</v>
      </c>
      <c r="K148" s="797"/>
      <c r="L148" s="775" t="s">
        <v>286</v>
      </c>
      <c r="M148" s="769"/>
      <c r="N148" s="143">
        <v>3330227513</v>
      </c>
      <c r="O148" s="140">
        <f t="shared" ref="O148" si="10">137.4/111.82</f>
        <v>1.2287605079592203</v>
      </c>
      <c r="P148" s="142" t="s">
        <v>287</v>
      </c>
      <c r="Q148" s="784">
        <f>+G148/O148</f>
        <v>3330227512.5982528</v>
      </c>
      <c r="R148" s="784"/>
      <c r="S148" s="348" t="s">
        <v>247</v>
      </c>
      <c r="T148" s="348"/>
      <c r="U148" s="348"/>
    </row>
    <row r="149" spans="1:21" ht="25.5" customHeight="1" x14ac:dyDescent="0.25">
      <c r="B149" s="227"/>
      <c r="C149" s="226"/>
      <c r="D149" s="379" t="s">
        <v>288</v>
      </c>
      <c r="E149" s="381"/>
      <c r="F149" s="103" t="s">
        <v>155</v>
      </c>
      <c r="G149" s="798">
        <v>32581947</v>
      </c>
      <c r="H149" s="799"/>
      <c r="I149" s="242"/>
      <c r="J149" s="800"/>
      <c r="K149" s="801"/>
      <c r="L149" s="802" t="s">
        <v>289</v>
      </c>
      <c r="M149" s="803"/>
      <c r="N149" s="143"/>
      <c r="O149" s="140">
        <f>137.87/111.82</f>
        <v>1.2329636916472904</v>
      </c>
      <c r="P149" s="142" t="s">
        <v>266</v>
      </c>
      <c r="Q149" s="770"/>
      <c r="R149" s="771"/>
      <c r="S149" s="348"/>
      <c r="T149" s="348"/>
      <c r="U149" s="348"/>
    </row>
    <row r="150" spans="1:21" ht="26.25" customHeight="1" x14ac:dyDescent="0.25">
      <c r="B150" s="317" t="s">
        <v>163</v>
      </c>
      <c r="C150" s="319"/>
      <c r="D150" s="723"/>
      <c r="E150" s="723"/>
      <c r="F150" s="103" t="s">
        <v>155</v>
      </c>
      <c r="G150" s="790">
        <v>4111410375</v>
      </c>
      <c r="H150" s="791"/>
      <c r="I150" s="792"/>
      <c r="J150" s="797" t="s">
        <v>290</v>
      </c>
      <c r="K150" s="797"/>
      <c r="L150" s="775" t="s">
        <v>291</v>
      </c>
      <c r="M150" s="769"/>
      <c r="N150" s="143">
        <v>3330227513</v>
      </c>
      <c r="O150" s="140">
        <f>138.05/111.82</f>
        <v>1.2345734215703812</v>
      </c>
      <c r="P150" s="142" t="s">
        <v>274</v>
      </c>
      <c r="Q150" s="784">
        <f>+G150/O150</f>
        <v>3330227512.7308941</v>
      </c>
      <c r="R150" s="784"/>
      <c r="S150" s="348" t="s">
        <v>247</v>
      </c>
      <c r="T150" s="348"/>
      <c r="U150" s="348"/>
    </row>
    <row r="151" spans="1:21" ht="20.25" customHeight="1" x14ac:dyDescent="0.25">
      <c r="B151" s="317" t="s">
        <v>165</v>
      </c>
      <c r="C151" s="319"/>
      <c r="D151" s="723"/>
      <c r="E151" s="723"/>
      <c r="F151" s="103" t="s">
        <v>155</v>
      </c>
      <c r="G151" s="790">
        <v>4200756490</v>
      </c>
      <c r="H151" s="791"/>
      <c r="I151" s="792"/>
      <c r="J151" s="797" t="s">
        <v>292</v>
      </c>
      <c r="K151" s="797"/>
      <c r="L151" s="775" t="s">
        <v>293</v>
      </c>
      <c r="M151" s="769"/>
      <c r="N151" s="143">
        <v>3330227513</v>
      </c>
      <c r="O151" s="140">
        <f>141.05/111.82</f>
        <v>1.2614022536218925</v>
      </c>
      <c r="P151" s="142" t="s">
        <v>294</v>
      </c>
      <c r="Q151" s="795">
        <f>G151/O151</f>
        <v>3330227513.0223322</v>
      </c>
      <c r="R151" s="795"/>
      <c r="S151" s="348" t="s">
        <v>247</v>
      </c>
      <c r="T151" s="348"/>
      <c r="U151" s="348"/>
    </row>
    <row r="152" spans="1:21" ht="15.75" customHeight="1" x14ac:dyDescent="0.25">
      <c r="B152" s="317" t="s">
        <v>167</v>
      </c>
      <c r="C152" s="319"/>
      <c r="D152" s="723"/>
      <c r="E152" s="723"/>
      <c r="F152" s="103" t="s">
        <v>155</v>
      </c>
      <c r="G152" s="790">
        <v>4243940445</v>
      </c>
      <c r="H152" s="791"/>
      <c r="I152" s="792"/>
      <c r="J152" s="797" t="s">
        <v>295</v>
      </c>
      <c r="K152" s="797"/>
      <c r="L152" s="774">
        <v>43384</v>
      </c>
      <c r="M152" s="796"/>
      <c r="N152" s="143">
        <v>3330227513</v>
      </c>
      <c r="O152" s="140">
        <f>142.5/111.82</f>
        <v>1.2743695224467895</v>
      </c>
      <c r="P152" s="142" t="s">
        <v>502</v>
      </c>
      <c r="Q152" s="795">
        <f>G152/O152</f>
        <v>3330227512.7010527</v>
      </c>
      <c r="R152" s="795"/>
      <c r="S152" s="348" t="s">
        <v>247</v>
      </c>
      <c r="T152" s="348"/>
      <c r="U152" s="348"/>
    </row>
    <row r="153" spans="1:21" ht="30.75" customHeight="1" x14ac:dyDescent="0.25">
      <c r="B153" s="317" t="s">
        <v>169</v>
      </c>
      <c r="C153" s="319"/>
      <c r="D153" s="723"/>
      <c r="E153" s="723"/>
      <c r="F153" s="103" t="s">
        <v>155</v>
      </c>
      <c r="G153" s="790">
        <v>4335995951</v>
      </c>
      <c r="H153" s="791"/>
      <c r="I153" s="792"/>
      <c r="J153" s="787" t="s">
        <v>296</v>
      </c>
      <c r="K153" s="787"/>
      <c r="L153" s="774">
        <v>43580</v>
      </c>
      <c r="M153" s="796"/>
      <c r="N153" s="143">
        <v>3330227513</v>
      </c>
      <c r="O153" s="140">
        <f>101.62/78.05</f>
        <v>1.3019859064702115</v>
      </c>
      <c r="P153" s="142" t="s">
        <v>554</v>
      </c>
      <c r="Q153" s="795">
        <f>G153/O153</f>
        <v>3330294075.7286949</v>
      </c>
      <c r="R153" s="795"/>
      <c r="S153" s="348" t="s">
        <v>612</v>
      </c>
      <c r="T153" s="348"/>
      <c r="U153" s="348"/>
    </row>
    <row r="154" spans="1:21" ht="45" customHeight="1" x14ac:dyDescent="0.25">
      <c r="B154" s="317" t="s">
        <v>251</v>
      </c>
      <c r="C154" s="319"/>
      <c r="D154" s="723"/>
      <c r="E154" s="723"/>
      <c r="F154" s="103" t="s">
        <v>155</v>
      </c>
      <c r="G154" s="790">
        <v>3687610549</v>
      </c>
      <c r="H154" s="791"/>
      <c r="I154" s="792"/>
      <c r="J154" s="787" t="s">
        <v>297</v>
      </c>
      <c r="K154" s="787"/>
      <c r="L154" s="793">
        <v>43748</v>
      </c>
      <c r="M154" s="794"/>
      <c r="N154" s="178">
        <v>2787313610</v>
      </c>
      <c r="O154" s="140">
        <f>103.26/78.05</f>
        <v>1.322998078155029</v>
      </c>
      <c r="P154" s="142" t="s">
        <v>918</v>
      </c>
      <c r="Q154" s="795">
        <f>G154/O154</f>
        <v>2787313609.8145456</v>
      </c>
      <c r="R154" s="795"/>
      <c r="S154" s="348" t="s">
        <v>247</v>
      </c>
      <c r="T154" s="348"/>
      <c r="U154" s="348"/>
    </row>
    <row r="155" spans="1:21" ht="40.5" hidden="1" customHeight="1" x14ac:dyDescent="0.2">
      <c r="B155" s="317" t="s">
        <v>253</v>
      </c>
      <c r="C155" s="319"/>
      <c r="D155" s="723"/>
      <c r="E155" s="723"/>
      <c r="F155" s="103" t="s">
        <v>155</v>
      </c>
      <c r="G155" s="348"/>
      <c r="H155" s="348"/>
      <c r="I155" s="348"/>
      <c r="J155" s="787" t="s">
        <v>298</v>
      </c>
      <c r="K155" s="787"/>
      <c r="L155" s="723"/>
      <c r="M155" s="723"/>
      <c r="N155" s="52">
        <v>2787313610</v>
      </c>
      <c r="O155" s="243"/>
      <c r="P155" s="53"/>
      <c r="Q155" s="789">
        <v>0</v>
      </c>
      <c r="R155" s="789"/>
      <c r="S155" s="348"/>
      <c r="T155" s="348"/>
      <c r="U155" s="348"/>
    </row>
    <row r="156" spans="1:21" ht="30" hidden="1" customHeight="1" x14ac:dyDescent="0.2">
      <c r="B156" s="317" t="s">
        <v>255</v>
      </c>
      <c r="C156" s="319"/>
      <c r="D156" s="723"/>
      <c r="E156" s="723"/>
      <c r="F156" s="103" t="s">
        <v>155</v>
      </c>
      <c r="G156" s="348"/>
      <c r="H156" s="348"/>
      <c r="I156" s="348"/>
      <c r="J156" s="787" t="s">
        <v>299</v>
      </c>
      <c r="K156" s="787"/>
      <c r="L156" s="723"/>
      <c r="M156" s="723"/>
      <c r="N156" s="52">
        <v>1848766139</v>
      </c>
      <c r="O156" s="243"/>
      <c r="P156" s="53"/>
      <c r="Q156" s="789">
        <v>0</v>
      </c>
      <c r="R156" s="789"/>
      <c r="S156" s="348"/>
      <c r="T156" s="348"/>
      <c r="U156" s="348"/>
    </row>
    <row r="157" spans="1:21" ht="36" hidden="1" customHeight="1" x14ac:dyDescent="0.2">
      <c r="B157" s="317" t="s">
        <v>257</v>
      </c>
      <c r="C157" s="319"/>
      <c r="D157" s="723"/>
      <c r="E157" s="723"/>
      <c r="F157" s="103" t="s">
        <v>155</v>
      </c>
      <c r="G157" s="348"/>
      <c r="H157" s="348"/>
      <c r="I157" s="348"/>
      <c r="J157" s="787" t="s">
        <v>300</v>
      </c>
      <c r="K157" s="787"/>
      <c r="L157" s="723"/>
      <c r="M157" s="723"/>
      <c r="N157" s="52">
        <v>1848766139</v>
      </c>
      <c r="O157" s="243"/>
      <c r="P157" s="53"/>
      <c r="Q157" s="789">
        <v>0</v>
      </c>
      <c r="R157" s="789"/>
      <c r="S157" s="348"/>
      <c r="T157" s="348"/>
      <c r="U157" s="348"/>
    </row>
    <row r="158" spans="1:21" s="29" customFormat="1" ht="15" hidden="1" customHeight="1" x14ac:dyDescent="0.25">
      <c r="B158" s="317" t="s">
        <v>259</v>
      </c>
      <c r="C158" s="319"/>
      <c r="D158" s="723"/>
      <c r="E158" s="723"/>
      <c r="F158" s="103" t="s">
        <v>155</v>
      </c>
      <c r="G158" s="348"/>
      <c r="H158" s="348"/>
      <c r="I158" s="348"/>
      <c r="J158" s="787" t="s">
        <v>301</v>
      </c>
      <c r="K158" s="787"/>
      <c r="L158" s="723"/>
      <c r="M158" s="723"/>
      <c r="N158" s="52">
        <v>2542964000</v>
      </c>
      <c r="O158" s="243"/>
      <c r="P158" s="53"/>
      <c r="Q158" s="788">
        <v>0</v>
      </c>
      <c r="R158" s="788"/>
      <c r="S158" s="348"/>
      <c r="T158" s="348"/>
      <c r="U158" s="348"/>
    </row>
    <row r="159" spans="1:21" s="29" customFormat="1" ht="28.5" customHeight="1" x14ac:dyDescent="0.25">
      <c r="A159" s="29" t="s">
        <v>1261</v>
      </c>
      <c r="B159" s="780" t="s">
        <v>302</v>
      </c>
      <c r="C159" s="781"/>
      <c r="D159" s="781"/>
      <c r="E159" s="781"/>
      <c r="F159" s="781"/>
      <c r="G159" s="781"/>
      <c r="H159" s="781"/>
      <c r="I159" s="781"/>
      <c r="J159" s="781"/>
      <c r="K159" s="781"/>
      <c r="L159" s="781"/>
      <c r="M159" s="781"/>
      <c r="N159" s="781"/>
      <c r="O159" s="781"/>
      <c r="P159" s="781"/>
      <c r="Q159" s="781"/>
      <c r="R159" s="781"/>
      <c r="S159" s="781"/>
      <c r="T159" s="781"/>
      <c r="U159" s="782"/>
    </row>
    <row r="160" spans="1:21" ht="15" x14ac:dyDescent="0.2">
      <c r="B160" s="739" t="s">
        <v>141</v>
      </c>
      <c r="C160" s="739"/>
      <c r="D160" s="730" t="s">
        <v>142</v>
      </c>
      <c r="E160" s="730"/>
      <c r="F160" s="730" t="s">
        <v>143</v>
      </c>
      <c r="G160" s="740" t="s">
        <v>144</v>
      </c>
      <c r="H160" s="740"/>
      <c r="I160" s="740"/>
      <c r="J160" s="740"/>
      <c r="K160" s="740"/>
      <c r="L160" s="740"/>
      <c r="M160" s="740"/>
      <c r="N160" s="740" t="s">
        <v>145</v>
      </c>
      <c r="O160" s="740"/>
      <c r="P160" s="740"/>
      <c r="Q160" s="740"/>
      <c r="R160" s="740"/>
      <c r="S160" s="740" t="s">
        <v>101</v>
      </c>
      <c r="T160" s="740"/>
      <c r="U160" s="740"/>
    </row>
    <row r="161" spans="1:21" ht="15" customHeight="1" x14ac:dyDescent="0.2">
      <c r="B161" s="739"/>
      <c r="C161" s="739"/>
      <c r="D161" s="730"/>
      <c r="E161" s="730"/>
      <c r="F161" s="730"/>
      <c r="G161" s="729" t="s">
        <v>146</v>
      </c>
      <c r="H161" s="730"/>
      <c r="I161" s="730"/>
      <c r="J161" s="729" t="s">
        <v>147</v>
      </c>
      <c r="K161" s="729"/>
      <c r="L161" s="729" t="s">
        <v>148</v>
      </c>
      <c r="M161" s="729"/>
      <c r="N161" s="237" t="s">
        <v>149</v>
      </c>
      <c r="O161" s="237" t="s">
        <v>150</v>
      </c>
      <c r="P161" s="237" t="s">
        <v>151</v>
      </c>
      <c r="Q161" s="729" t="s">
        <v>152</v>
      </c>
      <c r="R161" s="729"/>
      <c r="S161" s="740"/>
      <c r="T161" s="740"/>
      <c r="U161" s="740"/>
    </row>
    <row r="162" spans="1:21" ht="36.75" customHeight="1" x14ac:dyDescent="0.2">
      <c r="B162" s="348" t="s">
        <v>153</v>
      </c>
      <c r="C162" s="348"/>
      <c r="D162" s="764" t="s">
        <v>523</v>
      </c>
      <c r="E162" s="723"/>
      <c r="F162" s="103" t="s">
        <v>155</v>
      </c>
      <c r="G162" s="785">
        <v>384680737</v>
      </c>
      <c r="H162" s="785"/>
      <c r="I162" s="785"/>
      <c r="J162" s="767" t="s">
        <v>156</v>
      </c>
      <c r="K162" s="767"/>
      <c r="L162" s="767" t="s">
        <v>171</v>
      </c>
      <c r="M162" s="767"/>
      <c r="N162" s="245">
        <v>350000000</v>
      </c>
      <c r="O162" s="81">
        <f>123.78/111.82</f>
        <v>1.1069576104453587</v>
      </c>
      <c r="P162" s="144" t="s">
        <v>172</v>
      </c>
      <c r="Q162" s="784">
        <f t="shared" ref="Q162:Q170" si="11">+G162/O162</f>
        <v>347511714.42349327</v>
      </c>
      <c r="R162" s="784"/>
      <c r="S162" s="348" t="s">
        <v>247</v>
      </c>
      <c r="T162" s="348"/>
      <c r="U162" s="348"/>
    </row>
    <row r="163" spans="1:21" ht="36.75" customHeight="1" x14ac:dyDescent="0.2">
      <c r="B163" s="348" t="s">
        <v>153</v>
      </c>
      <c r="C163" s="348"/>
      <c r="D163" s="764" t="s">
        <v>523</v>
      </c>
      <c r="E163" s="723"/>
      <c r="F163" s="103" t="s">
        <v>155</v>
      </c>
      <c r="G163" s="785">
        <v>2807165</v>
      </c>
      <c r="H163" s="785"/>
      <c r="I163" s="785"/>
      <c r="J163" s="767" t="s">
        <v>156</v>
      </c>
      <c r="K163" s="767"/>
      <c r="L163" s="767" t="s">
        <v>280</v>
      </c>
      <c r="M163" s="767"/>
      <c r="N163" s="245">
        <v>350000000</v>
      </c>
      <c r="O163" s="140">
        <f>126.15/111.82</f>
        <v>1.1281523877660526</v>
      </c>
      <c r="P163" s="145" t="s">
        <v>184</v>
      </c>
      <c r="Q163" s="784">
        <f t="shared" si="11"/>
        <v>2488285.297661514</v>
      </c>
      <c r="R163" s="784"/>
      <c r="S163" s="348" t="s">
        <v>247</v>
      </c>
      <c r="T163" s="348"/>
      <c r="U163" s="348"/>
    </row>
    <row r="164" spans="1:21" ht="54.75" customHeight="1" x14ac:dyDescent="0.2">
      <c r="B164" s="348" t="s">
        <v>157</v>
      </c>
      <c r="C164" s="348"/>
      <c r="D164" s="764" t="s">
        <v>523</v>
      </c>
      <c r="E164" s="723"/>
      <c r="F164" s="103" t="s">
        <v>155</v>
      </c>
      <c r="G164" s="785">
        <v>394853336</v>
      </c>
      <c r="H164" s="785"/>
      <c r="I164" s="785"/>
      <c r="J164" s="767" t="s">
        <v>303</v>
      </c>
      <c r="K164" s="767"/>
      <c r="L164" s="767" t="s">
        <v>304</v>
      </c>
      <c r="M164" s="767"/>
      <c r="N164" s="245">
        <v>350000000</v>
      </c>
      <c r="O164" s="140">
        <f>126.15/111.82</f>
        <v>1.1281523877660526</v>
      </c>
      <c r="P164" s="145" t="s">
        <v>187</v>
      </c>
      <c r="Q164" s="784">
        <f t="shared" si="11"/>
        <v>350000000.24986124</v>
      </c>
      <c r="R164" s="784"/>
      <c r="S164" s="348" t="s">
        <v>247</v>
      </c>
      <c r="T164" s="348"/>
      <c r="U164" s="348"/>
    </row>
    <row r="165" spans="1:21" ht="81" customHeight="1" x14ac:dyDescent="0.2">
      <c r="B165" s="348" t="s">
        <v>159</v>
      </c>
      <c r="C165" s="348"/>
      <c r="D165" s="764" t="s">
        <v>523</v>
      </c>
      <c r="E165" s="723"/>
      <c r="F165" s="103" t="s">
        <v>155</v>
      </c>
      <c r="G165" s="785">
        <v>417546056</v>
      </c>
      <c r="H165" s="785"/>
      <c r="I165" s="785"/>
      <c r="J165" s="767" t="s">
        <v>303</v>
      </c>
      <c r="K165" s="767"/>
      <c r="L165" s="767" t="s">
        <v>305</v>
      </c>
      <c r="M165" s="767"/>
      <c r="N165" s="245">
        <v>350000000</v>
      </c>
      <c r="O165" s="140">
        <f>133.4/111.82</f>
        <v>1.1929887318905386</v>
      </c>
      <c r="P165" s="145" t="s">
        <v>305</v>
      </c>
      <c r="Q165" s="784">
        <f t="shared" si="11"/>
        <v>349999999.86446768</v>
      </c>
      <c r="R165" s="784"/>
      <c r="S165" s="348" t="s">
        <v>247</v>
      </c>
      <c r="T165" s="348"/>
      <c r="U165" s="348"/>
    </row>
    <row r="166" spans="1:21" ht="39.75" customHeight="1" x14ac:dyDescent="0.2">
      <c r="B166" s="348" t="s">
        <v>161</v>
      </c>
      <c r="C166" s="348"/>
      <c r="D166" s="764" t="s">
        <v>523</v>
      </c>
      <c r="E166" s="723"/>
      <c r="F166" s="103" t="s">
        <v>155</v>
      </c>
      <c r="G166" s="785">
        <v>434604722</v>
      </c>
      <c r="H166" s="785"/>
      <c r="I166" s="785"/>
      <c r="J166" s="767" t="s">
        <v>303</v>
      </c>
      <c r="K166" s="767"/>
      <c r="L166" s="786">
        <v>43223</v>
      </c>
      <c r="M166" s="786"/>
      <c r="N166" s="245">
        <v>350000000</v>
      </c>
      <c r="O166" s="140">
        <f>141.05/111.82</f>
        <v>1.2614022536218925</v>
      </c>
      <c r="P166" s="145" t="s">
        <v>349</v>
      </c>
      <c r="Q166" s="784">
        <f t="shared" si="11"/>
        <v>344540943.02757883</v>
      </c>
      <c r="R166" s="784"/>
      <c r="S166" s="348" t="s">
        <v>247</v>
      </c>
      <c r="T166" s="348"/>
      <c r="U166" s="348"/>
    </row>
    <row r="167" spans="1:21" ht="53.25" customHeight="1" x14ac:dyDescent="0.2">
      <c r="B167" s="348" t="s">
        <v>451</v>
      </c>
      <c r="C167" s="348"/>
      <c r="D167" s="764" t="s">
        <v>523</v>
      </c>
      <c r="E167" s="723"/>
      <c r="F167" s="103" t="s">
        <v>155</v>
      </c>
      <c r="G167" s="785">
        <v>10047398</v>
      </c>
      <c r="H167" s="785"/>
      <c r="I167" s="785"/>
      <c r="J167" s="767" t="s">
        <v>303</v>
      </c>
      <c r="K167" s="767"/>
      <c r="L167" s="786">
        <v>43263</v>
      </c>
      <c r="M167" s="786"/>
      <c r="N167" s="245">
        <v>350000000</v>
      </c>
      <c r="O167" s="140">
        <f>142.06/111.82</f>
        <v>1.2704346270792346</v>
      </c>
      <c r="P167" s="145" t="s">
        <v>349</v>
      </c>
      <c r="Q167" s="784">
        <f t="shared" si="11"/>
        <v>7908630.4685344212</v>
      </c>
      <c r="R167" s="784"/>
      <c r="S167" s="348" t="s">
        <v>452</v>
      </c>
      <c r="T167" s="348"/>
      <c r="U167" s="348"/>
    </row>
    <row r="168" spans="1:21" ht="58.5" customHeight="1" x14ac:dyDescent="0.2">
      <c r="B168" s="348" t="s">
        <v>163</v>
      </c>
      <c r="C168" s="348"/>
      <c r="D168" s="764" t="s">
        <v>523</v>
      </c>
      <c r="E168" s="723"/>
      <c r="F168" s="103" t="s">
        <v>155</v>
      </c>
      <c r="G168" s="785">
        <v>446029333</v>
      </c>
      <c r="H168" s="785"/>
      <c r="I168" s="785"/>
      <c r="J168" s="767" t="s">
        <v>303</v>
      </c>
      <c r="K168" s="767"/>
      <c r="L168" s="786">
        <v>43399</v>
      </c>
      <c r="M168" s="786"/>
      <c r="N168" s="245">
        <v>350000000</v>
      </c>
      <c r="O168" s="140">
        <f>142.5/111.82</f>
        <v>1.2743695224467895</v>
      </c>
      <c r="P168" s="145" t="s">
        <v>502</v>
      </c>
      <c r="Q168" s="784">
        <f t="shared" si="11"/>
        <v>350000000.11270177</v>
      </c>
      <c r="R168" s="784"/>
      <c r="S168" s="348" t="s">
        <v>247</v>
      </c>
      <c r="T168" s="348"/>
      <c r="U168" s="348"/>
    </row>
    <row r="169" spans="1:21" ht="58.5" customHeight="1" x14ac:dyDescent="0.2">
      <c r="B169" s="348" t="s">
        <v>165</v>
      </c>
      <c r="C169" s="348"/>
      <c r="D169" s="764" t="s">
        <v>523</v>
      </c>
      <c r="E169" s="723"/>
      <c r="F169" s="103" t="s">
        <v>155</v>
      </c>
      <c r="G169" s="785">
        <v>477093543</v>
      </c>
      <c r="H169" s="785"/>
      <c r="I169" s="785"/>
      <c r="J169" s="767" t="s">
        <v>303</v>
      </c>
      <c r="K169" s="767"/>
      <c r="L169" s="786">
        <v>43445</v>
      </c>
      <c r="M169" s="786"/>
      <c r="N169" s="245">
        <v>350000000</v>
      </c>
      <c r="O169" s="140">
        <f>142.84/111.82</f>
        <v>1.2774101234126276</v>
      </c>
      <c r="P169" s="145" t="s">
        <v>519</v>
      </c>
      <c r="Q169" s="784">
        <f t="shared" si="11"/>
        <v>373485018.04998595</v>
      </c>
      <c r="R169" s="784"/>
      <c r="S169" s="348" t="s">
        <v>247</v>
      </c>
      <c r="T169" s="348"/>
      <c r="U169" s="348"/>
    </row>
    <row r="170" spans="1:21" ht="63" customHeight="1" x14ac:dyDescent="0.2">
      <c r="B170" s="348" t="s">
        <v>167</v>
      </c>
      <c r="C170" s="348"/>
      <c r="D170" s="764" t="s">
        <v>523</v>
      </c>
      <c r="E170" s="723"/>
      <c r="F170" s="103" t="s">
        <v>155</v>
      </c>
      <c r="G170" s="785">
        <v>463049327</v>
      </c>
      <c r="H170" s="785"/>
      <c r="I170" s="785"/>
      <c r="J170" s="767" t="s">
        <v>303</v>
      </c>
      <c r="K170" s="767"/>
      <c r="L170" s="786" t="s">
        <v>882</v>
      </c>
      <c r="M170" s="786"/>
      <c r="N170" s="245">
        <v>350000000</v>
      </c>
      <c r="O170" s="140">
        <f>103.26/78.05</f>
        <v>1.322998078155029</v>
      </c>
      <c r="P170" s="145" t="s">
        <v>845</v>
      </c>
      <c r="Q170" s="784">
        <f t="shared" si="11"/>
        <v>349999999.73222929</v>
      </c>
      <c r="R170" s="784"/>
      <c r="S170" s="348" t="s">
        <v>883</v>
      </c>
      <c r="T170" s="348"/>
      <c r="U170" s="348"/>
    </row>
    <row r="171" spans="1:21" ht="27" customHeight="1" x14ac:dyDescent="0.2">
      <c r="B171" s="136"/>
      <c r="C171" s="247"/>
      <c r="D171" s="249"/>
      <c r="E171" s="249"/>
      <c r="F171" s="107"/>
      <c r="G171" s="108"/>
      <c r="H171" s="108"/>
      <c r="I171" s="108"/>
      <c r="J171" s="109"/>
      <c r="K171" s="109"/>
      <c r="L171" s="109"/>
      <c r="M171" s="109"/>
      <c r="N171" s="108"/>
      <c r="O171" s="110"/>
      <c r="P171" s="111"/>
      <c r="Q171" s="246"/>
      <c r="R171" s="246"/>
      <c r="S171" s="247"/>
      <c r="T171" s="247"/>
      <c r="U171" s="247"/>
    </row>
    <row r="172" spans="1:21" ht="26.25" customHeight="1" x14ac:dyDescent="0.2">
      <c r="A172" s="1" t="s">
        <v>524</v>
      </c>
      <c r="B172" s="436" t="s">
        <v>306</v>
      </c>
      <c r="C172" s="436"/>
      <c r="D172" s="436"/>
      <c r="E172" s="436"/>
      <c r="F172" s="436"/>
      <c r="G172" s="436"/>
      <c r="H172" s="436"/>
      <c r="I172" s="436"/>
      <c r="J172" s="436"/>
      <c r="K172" s="436"/>
      <c r="L172" s="436"/>
      <c r="M172" s="436"/>
      <c r="N172" s="436"/>
      <c r="O172" s="436"/>
      <c r="P172" s="436"/>
      <c r="Q172" s="436"/>
      <c r="R172" s="436"/>
      <c r="S172" s="436"/>
      <c r="T172" s="436"/>
      <c r="U172" s="436"/>
    </row>
    <row r="173" spans="1:21" ht="15" x14ac:dyDescent="0.2">
      <c r="B173" s="739" t="s">
        <v>141</v>
      </c>
      <c r="C173" s="739"/>
      <c r="D173" s="730" t="s">
        <v>142</v>
      </c>
      <c r="E173" s="730"/>
      <c r="F173" s="730" t="s">
        <v>143</v>
      </c>
      <c r="G173" s="740" t="s">
        <v>144</v>
      </c>
      <c r="H173" s="740"/>
      <c r="I173" s="740"/>
      <c r="J173" s="740"/>
      <c r="K173" s="740"/>
      <c r="L173" s="740"/>
      <c r="M173" s="740"/>
      <c r="N173" s="740" t="s">
        <v>145</v>
      </c>
      <c r="O173" s="740"/>
      <c r="P173" s="740"/>
      <c r="Q173" s="740"/>
      <c r="R173" s="740"/>
      <c r="S173" s="740" t="s">
        <v>101</v>
      </c>
      <c r="T173" s="740"/>
      <c r="U173" s="740"/>
    </row>
    <row r="174" spans="1:21" ht="15" customHeight="1" x14ac:dyDescent="0.2">
      <c r="B174" s="739"/>
      <c r="C174" s="739"/>
      <c r="D174" s="730"/>
      <c r="E174" s="730"/>
      <c r="F174" s="730"/>
      <c r="G174" s="729" t="s">
        <v>146</v>
      </c>
      <c r="H174" s="730"/>
      <c r="I174" s="730"/>
      <c r="J174" s="729" t="s">
        <v>147</v>
      </c>
      <c r="K174" s="729"/>
      <c r="L174" s="729" t="s">
        <v>148</v>
      </c>
      <c r="M174" s="729"/>
      <c r="N174" s="237" t="s">
        <v>149</v>
      </c>
      <c r="O174" s="237" t="s">
        <v>150</v>
      </c>
      <c r="P174" s="237" t="s">
        <v>151</v>
      </c>
      <c r="Q174" s="729" t="s">
        <v>152</v>
      </c>
      <c r="R174" s="729"/>
      <c r="S174" s="740"/>
      <c r="T174" s="740"/>
      <c r="U174" s="740"/>
    </row>
    <row r="175" spans="1:21" ht="49.5" customHeight="1" x14ac:dyDescent="0.25">
      <c r="B175" s="348" t="s">
        <v>153</v>
      </c>
      <c r="C175" s="348"/>
      <c r="D175" s="764" t="s">
        <v>524</v>
      </c>
      <c r="E175" s="723"/>
      <c r="F175" s="103" t="s">
        <v>155</v>
      </c>
      <c r="G175" s="766">
        <v>310301163.36000001</v>
      </c>
      <c r="H175" s="766"/>
      <c r="I175" s="766"/>
      <c r="J175" s="767" t="s">
        <v>307</v>
      </c>
      <c r="K175" s="767"/>
      <c r="L175" s="775" t="s">
        <v>171</v>
      </c>
      <c r="M175" s="769"/>
      <c r="N175" s="245">
        <v>252000000</v>
      </c>
      <c r="O175" s="81">
        <f>123.78/111.82</f>
        <v>1.1069576104453587</v>
      </c>
      <c r="P175" s="144" t="s">
        <v>172</v>
      </c>
      <c r="Q175" s="784">
        <f>+G175/O175</f>
        <v>280318921.367872</v>
      </c>
      <c r="R175" s="784"/>
      <c r="S175" s="348" t="s">
        <v>247</v>
      </c>
      <c r="T175" s="348"/>
      <c r="U175" s="348"/>
    </row>
    <row r="176" spans="1:21" ht="150" customHeight="1" x14ac:dyDescent="0.25">
      <c r="B176" s="348" t="s">
        <v>157</v>
      </c>
      <c r="C176" s="348"/>
      <c r="D176" s="764" t="s">
        <v>524</v>
      </c>
      <c r="E176" s="723"/>
      <c r="F176" s="103" t="s">
        <v>155</v>
      </c>
      <c r="G176" s="766">
        <v>67589211</v>
      </c>
      <c r="H176" s="766">
        <v>69485724</v>
      </c>
      <c r="I176" s="766">
        <v>69485724</v>
      </c>
      <c r="J176" s="767" t="s">
        <v>308</v>
      </c>
      <c r="K176" s="767"/>
      <c r="L176" s="775" t="s">
        <v>309</v>
      </c>
      <c r="M176" s="769"/>
      <c r="N176" s="245">
        <v>60000000</v>
      </c>
      <c r="O176" s="140">
        <f>126.15/111.82</f>
        <v>1.1281523877660526</v>
      </c>
      <c r="P176" s="145" t="s">
        <v>184</v>
      </c>
      <c r="Q176" s="784">
        <f t="shared" ref="Q176:Q183" si="12">+G176/O176</f>
        <v>59911419.532461353</v>
      </c>
      <c r="R176" s="784"/>
      <c r="S176" s="348" t="s">
        <v>247</v>
      </c>
      <c r="T176" s="348"/>
      <c r="U176" s="348"/>
    </row>
    <row r="177" spans="1:21" ht="147.75" customHeight="1" x14ac:dyDescent="0.25">
      <c r="B177" s="348" t="s">
        <v>159</v>
      </c>
      <c r="C177" s="348"/>
      <c r="D177" s="764" t="s">
        <v>524</v>
      </c>
      <c r="E177" s="723"/>
      <c r="F177" s="103" t="s">
        <v>155</v>
      </c>
      <c r="G177" s="766">
        <v>1896513</v>
      </c>
      <c r="H177" s="766">
        <v>69485724</v>
      </c>
      <c r="I177" s="766">
        <v>69485724</v>
      </c>
      <c r="J177" s="767" t="s">
        <v>308</v>
      </c>
      <c r="K177" s="767"/>
      <c r="L177" s="775" t="s">
        <v>304</v>
      </c>
      <c r="M177" s="769"/>
      <c r="N177" s="245">
        <v>60000000</v>
      </c>
      <c r="O177" s="140">
        <f>126.15/111.82</f>
        <v>1.1281523877660526</v>
      </c>
      <c r="P177" s="145" t="s">
        <v>184</v>
      </c>
      <c r="Q177" s="784">
        <f t="shared" si="12"/>
        <v>1681078.7448275862</v>
      </c>
      <c r="R177" s="784"/>
      <c r="S177" s="348" t="s">
        <v>247</v>
      </c>
      <c r="T177" s="348"/>
      <c r="U177" s="348"/>
    </row>
    <row r="178" spans="1:21" ht="39" customHeight="1" x14ac:dyDescent="0.25">
      <c r="B178" s="348" t="s">
        <v>161</v>
      </c>
      <c r="C178" s="348"/>
      <c r="D178" s="764" t="s">
        <v>524</v>
      </c>
      <c r="E178" s="723"/>
      <c r="F178" s="103" t="s">
        <v>155</v>
      </c>
      <c r="G178" s="766">
        <v>71162374</v>
      </c>
      <c r="H178" s="766">
        <v>71162374</v>
      </c>
      <c r="I178" s="766">
        <v>71162374</v>
      </c>
      <c r="J178" s="767"/>
      <c r="K178" s="767"/>
      <c r="L178" s="775" t="s">
        <v>310</v>
      </c>
      <c r="M178" s="769"/>
      <c r="N178" s="245">
        <v>60000000</v>
      </c>
      <c r="O178" s="140">
        <f>132.58/111.82</f>
        <v>1.1856555177964587</v>
      </c>
      <c r="P178" s="145" t="s">
        <v>207</v>
      </c>
      <c r="Q178" s="784">
        <f t="shared" si="12"/>
        <v>60019434.761502482</v>
      </c>
      <c r="R178" s="784"/>
      <c r="S178" s="348" t="s">
        <v>247</v>
      </c>
      <c r="T178" s="348"/>
      <c r="U178" s="348"/>
    </row>
    <row r="179" spans="1:21" ht="36" customHeight="1" x14ac:dyDescent="0.25">
      <c r="B179" s="348" t="s">
        <v>163</v>
      </c>
      <c r="C179" s="348"/>
      <c r="D179" s="764" t="s">
        <v>524</v>
      </c>
      <c r="E179" s="723"/>
      <c r="F179" s="103" t="s">
        <v>155</v>
      </c>
      <c r="G179" s="766">
        <v>71579324</v>
      </c>
      <c r="H179" s="766">
        <v>71579324</v>
      </c>
      <c r="I179" s="766">
        <v>71579324</v>
      </c>
      <c r="J179" s="767" t="s">
        <v>311</v>
      </c>
      <c r="K179" s="767"/>
      <c r="L179" s="775" t="s">
        <v>312</v>
      </c>
      <c r="M179" s="769"/>
      <c r="N179" s="245">
        <v>60000000</v>
      </c>
      <c r="O179" s="140">
        <f>133.4/111.82</f>
        <v>1.1929887318905386</v>
      </c>
      <c r="P179" s="145" t="s">
        <v>220</v>
      </c>
      <c r="Q179" s="784">
        <f t="shared" si="12"/>
        <v>60000000.072563708</v>
      </c>
      <c r="R179" s="784"/>
      <c r="S179" s="348" t="s">
        <v>247</v>
      </c>
      <c r="T179" s="348"/>
      <c r="U179" s="348"/>
    </row>
    <row r="180" spans="1:21" ht="52.5" customHeight="1" x14ac:dyDescent="0.25">
      <c r="B180" s="348" t="s">
        <v>165</v>
      </c>
      <c r="C180" s="348"/>
      <c r="D180" s="764" t="s">
        <v>524</v>
      </c>
      <c r="E180" s="723"/>
      <c r="F180" s="103" t="s">
        <v>155</v>
      </c>
      <c r="G180" s="766">
        <v>300633160</v>
      </c>
      <c r="H180" s="766">
        <v>71579324</v>
      </c>
      <c r="I180" s="766">
        <v>71579324</v>
      </c>
      <c r="J180" s="767" t="s">
        <v>313</v>
      </c>
      <c r="K180" s="767"/>
      <c r="L180" s="775" t="s">
        <v>312</v>
      </c>
      <c r="M180" s="769"/>
      <c r="N180" s="245">
        <v>252000000</v>
      </c>
      <c r="O180" s="140">
        <f>133.4/111.82</f>
        <v>1.1929887318905386</v>
      </c>
      <c r="P180" s="145" t="s">
        <v>220</v>
      </c>
      <c r="Q180" s="784">
        <f t="shared" si="12"/>
        <v>251999999.63418287</v>
      </c>
      <c r="R180" s="784"/>
      <c r="S180" s="348" t="s">
        <v>247</v>
      </c>
      <c r="T180" s="348"/>
      <c r="U180" s="348"/>
    </row>
    <row r="181" spans="1:21" ht="27.75" customHeight="1" x14ac:dyDescent="0.25">
      <c r="B181" s="348" t="s">
        <v>167</v>
      </c>
      <c r="C181" s="348"/>
      <c r="D181" s="764" t="s">
        <v>524</v>
      </c>
      <c r="E181" s="723"/>
      <c r="F181" s="103" t="s">
        <v>155</v>
      </c>
      <c r="G181" s="766">
        <v>73891969</v>
      </c>
      <c r="H181" s="766">
        <v>71579324</v>
      </c>
      <c r="I181" s="766">
        <v>71579324</v>
      </c>
      <c r="J181" s="767" t="s">
        <v>314</v>
      </c>
      <c r="K181" s="767"/>
      <c r="L181" s="775" t="s">
        <v>315</v>
      </c>
      <c r="M181" s="769"/>
      <c r="N181" s="245">
        <v>60000000</v>
      </c>
      <c r="O181" s="140">
        <f>137.71/111.82</f>
        <v>1.2315328206045431</v>
      </c>
      <c r="P181" s="145" t="s">
        <v>316</v>
      </c>
      <c r="Q181" s="784">
        <f t="shared" si="12"/>
        <v>59999999.808147557</v>
      </c>
      <c r="R181" s="784"/>
      <c r="S181" s="348" t="s">
        <v>247</v>
      </c>
      <c r="T181" s="348"/>
      <c r="U181" s="348"/>
    </row>
    <row r="182" spans="1:21" ht="22.5" customHeight="1" x14ac:dyDescent="0.25">
      <c r="B182" s="348" t="s">
        <v>169</v>
      </c>
      <c r="C182" s="348"/>
      <c r="D182" s="764" t="s">
        <v>524</v>
      </c>
      <c r="E182" s="723"/>
      <c r="F182" s="103" t="s">
        <v>155</v>
      </c>
      <c r="G182" s="766">
        <v>74503666</v>
      </c>
      <c r="H182" s="766">
        <v>71579324</v>
      </c>
      <c r="I182" s="766">
        <v>71579324</v>
      </c>
      <c r="J182" s="767" t="s">
        <v>317</v>
      </c>
      <c r="K182" s="767"/>
      <c r="L182" s="775" t="s">
        <v>318</v>
      </c>
      <c r="M182" s="769"/>
      <c r="N182" s="245">
        <v>60000000</v>
      </c>
      <c r="O182" s="140">
        <f>138.85/111.82</f>
        <v>1.2417277767841173</v>
      </c>
      <c r="P182" s="145" t="s">
        <v>319</v>
      </c>
      <c r="Q182" s="784">
        <f t="shared" si="12"/>
        <v>59999999.511127122</v>
      </c>
      <c r="R182" s="784"/>
      <c r="S182" s="348" t="s">
        <v>320</v>
      </c>
      <c r="T182" s="348"/>
      <c r="U182" s="348"/>
    </row>
    <row r="183" spans="1:21" ht="18.75" customHeight="1" x14ac:dyDescent="0.25">
      <c r="B183" s="348" t="s">
        <v>251</v>
      </c>
      <c r="C183" s="348"/>
      <c r="D183" s="764" t="s">
        <v>524</v>
      </c>
      <c r="E183" s="723"/>
      <c r="F183" s="103" t="s">
        <v>155</v>
      </c>
      <c r="G183" s="766">
        <f>387419066-74503667</f>
        <v>312915399</v>
      </c>
      <c r="H183" s="766">
        <v>71579324</v>
      </c>
      <c r="I183" s="766">
        <v>71579324</v>
      </c>
      <c r="J183" s="767" t="s">
        <v>321</v>
      </c>
      <c r="K183" s="767"/>
      <c r="L183" s="775" t="s">
        <v>318</v>
      </c>
      <c r="M183" s="769"/>
      <c r="N183" s="245">
        <v>252000000</v>
      </c>
      <c r="O183" s="140">
        <f>138.85/111.82</f>
        <v>1.2417277767841173</v>
      </c>
      <c r="P183" s="145" t="s">
        <v>319</v>
      </c>
      <c r="Q183" s="784">
        <f t="shared" si="12"/>
        <v>251999999.39632699</v>
      </c>
      <c r="R183" s="784"/>
      <c r="S183" s="348" t="s">
        <v>322</v>
      </c>
      <c r="T183" s="348"/>
      <c r="U183" s="348"/>
    </row>
    <row r="184" spans="1:21" ht="18.75" customHeight="1" x14ac:dyDescent="0.25">
      <c r="B184" s="348" t="s">
        <v>253</v>
      </c>
      <c r="C184" s="348"/>
      <c r="D184" s="764" t="s">
        <v>524</v>
      </c>
      <c r="E184" s="723"/>
      <c r="F184" s="103" t="s">
        <v>155</v>
      </c>
      <c r="G184" s="783">
        <v>76344124.489999995</v>
      </c>
      <c r="H184" s="766">
        <v>71579324</v>
      </c>
      <c r="I184" s="766">
        <v>71579324</v>
      </c>
      <c r="J184" s="767" t="s">
        <v>471</v>
      </c>
      <c r="K184" s="767"/>
      <c r="L184" s="774">
        <v>43305</v>
      </c>
      <c r="M184" s="769"/>
      <c r="N184" s="245">
        <v>60000000</v>
      </c>
      <c r="O184" s="140">
        <f>142.28/111.82</f>
        <v>1.272402074763012</v>
      </c>
      <c r="P184" s="145" t="s">
        <v>472</v>
      </c>
      <c r="Q184" s="784">
        <f>+G184/O184</f>
        <v>60000000.003315993</v>
      </c>
      <c r="R184" s="784"/>
      <c r="S184" s="348" t="s">
        <v>320</v>
      </c>
      <c r="T184" s="348"/>
      <c r="U184" s="348"/>
    </row>
    <row r="185" spans="1:21" ht="15.75" customHeight="1" x14ac:dyDescent="0.25">
      <c r="B185" s="348" t="s">
        <v>255</v>
      </c>
      <c r="C185" s="348"/>
      <c r="D185" s="764" t="s">
        <v>524</v>
      </c>
      <c r="E185" s="723"/>
      <c r="F185" s="103" t="s">
        <v>155</v>
      </c>
      <c r="G185" s="783">
        <v>398551959</v>
      </c>
      <c r="H185" s="766">
        <v>71579324</v>
      </c>
      <c r="I185" s="766">
        <v>71579324</v>
      </c>
      <c r="J185" s="767" t="s">
        <v>533</v>
      </c>
      <c r="K185" s="767"/>
      <c r="L185" s="774">
        <v>43445</v>
      </c>
      <c r="M185" s="769"/>
      <c r="N185" s="245">
        <f>60000000+252000000</f>
        <v>312000000</v>
      </c>
      <c r="O185" s="140">
        <f>142.84/111.82</f>
        <v>1.2774101234126276</v>
      </c>
      <c r="P185" s="145" t="s">
        <v>525</v>
      </c>
      <c r="Q185" s="784">
        <f>+G185/O185</f>
        <v>312000000.38770646</v>
      </c>
      <c r="R185" s="784"/>
      <c r="S185" s="348" t="s">
        <v>247</v>
      </c>
      <c r="T185" s="348"/>
      <c r="U185" s="348"/>
    </row>
    <row r="186" spans="1:21" ht="15.75" customHeight="1" x14ac:dyDescent="0.25">
      <c r="B186" s="348" t="s">
        <v>257</v>
      </c>
      <c r="C186" s="348"/>
      <c r="D186" s="764" t="s">
        <v>524</v>
      </c>
      <c r="E186" s="723"/>
      <c r="F186" s="103" t="s">
        <v>155</v>
      </c>
      <c r="G186" s="783">
        <v>79133889</v>
      </c>
      <c r="H186" s="766">
        <v>71579324</v>
      </c>
      <c r="I186" s="766">
        <v>71579324</v>
      </c>
      <c r="J186" s="767" t="s">
        <v>718</v>
      </c>
      <c r="K186" s="767"/>
      <c r="L186" s="774">
        <v>43686</v>
      </c>
      <c r="M186" s="769"/>
      <c r="N186" s="245">
        <v>60000000</v>
      </c>
      <c r="O186" s="140">
        <f>102.71/78.05</f>
        <v>1.3159513132607303</v>
      </c>
      <c r="P186" s="145" t="s">
        <v>719</v>
      </c>
      <c r="Q186" s="784">
        <f>+G186/O186</f>
        <v>60134359.2293837</v>
      </c>
      <c r="R186" s="784"/>
      <c r="S186" s="348" t="s">
        <v>320</v>
      </c>
      <c r="T186" s="348"/>
      <c r="U186" s="348"/>
    </row>
    <row r="187" spans="1:21" ht="15.75" customHeight="1" x14ac:dyDescent="0.25">
      <c r="B187" s="348" t="s">
        <v>259</v>
      </c>
      <c r="C187" s="348"/>
      <c r="D187" s="764" t="s">
        <v>524</v>
      </c>
      <c r="E187" s="723"/>
      <c r="F187" s="103" t="s">
        <v>155</v>
      </c>
      <c r="G187" s="783">
        <v>333395516</v>
      </c>
      <c r="H187" s="766">
        <v>71579324</v>
      </c>
      <c r="I187" s="766">
        <v>71579324</v>
      </c>
      <c r="J187" s="767" t="s">
        <v>884</v>
      </c>
      <c r="K187" s="767"/>
      <c r="L187" s="774">
        <v>43748</v>
      </c>
      <c r="M187" s="769"/>
      <c r="N187" s="245">
        <v>252000000</v>
      </c>
      <c r="O187" s="140">
        <f>103.26/78.05</f>
        <v>1.322998078155029</v>
      </c>
      <c r="P187" s="145" t="s">
        <v>845</v>
      </c>
      <c r="Q187" s="784">
        <f>+G187/O187</f>
        <v>252000000.23048612</v>
      </c>
      <c r="R187" s="784"/>
      <c r="S187" s="348" t="s">
        <v>885</v>
      </c>
      <c r="T187" s="348"/>
      <c r="U187" s="348"/>
    </row>
    <row r="188" spans="1:21" ht="15.75" customHeight="1" x14ac:dyDescent="0.25">
      <c r="B188" s="348" t="s">
        <v>261</v>
      </c>
      <c r="C188" s="348"/>
      <c r="D188" s="764" t="s">
        <v>524</v>
      </c>
      <c r="E188" s="723"/>
      <c r="F188" s="103" t="s">
        <v>155</v>
      </c>
      <c r="G188" s="783">
        <v>79795004</v>
      </c>
      <c r="H188" s="766"/>
      <c r="I188" s="187"/>
      <c r="J188" s="767" t="s">
        <v>1015</v>
      </c>
      <c r="K188" s="767"/>
      <c r="L188" s="774">
        <v>43844</v>
      </c>
      <c r="M188" s="769"/>
      <c r="N188" s="245">
        <v>60000000</v>
      </c>
      <c r="O188" s="140">
        <f>103.8/78.05</f>
        <v>1.3299167200512492</v>
      </c>
      <c r="P188" s="145" t="s">
        <v>1016</v>
      </c>
      <c r="Q188" s="784">
        <f>+G188/O188</f>
        <v>60000000.599229291</v>
      </c>
      <c r="R188" s="784"/>
      <c r="S188" s="348" t="s">
        <v>320</v>
      </c>
      <c r="T188" s="348"/>
      <c r="U188" s="348"/>
    </row>
    <row r="189" spans="1:21" ht="15" x14ac:dyDescent="0.2">
      <c r="B189" s="247"/>
      <c r="C189" s="247"/>
      <c r="D189" s="249"/>
      <c r="E189" s="249"/>
      <c r="F189" s="107"/>
      <c r="G189" s="112"/>
      <c r="H189" s="112"/>
      <c r="I189" s="112"/>
      <c r="J189" s="109"/>
      <c r="K189" s="109"/>
      <c r="L189" s="113"/>
      <c r="M189" s="249"/>
      <c r="N189" s="108"/>
      <c r="O189" s="110"/>
      <c r="P189" s="111"/>
      <c r="Q189" s="246"/>
      <c r="R189" s="246"/>
      <c r="S189" s="247"/>
      <c r="T189" s="247"/>
      <c r="U189" s="247"/>
    </row>
    <row r="192" spans="1:21" ht="15" customHeight="1" x14ac:dyDescent="0.2">
      <c r="A192" s="1" t="s">
        <v>1262</v>
      </c>
      <c r="B192" s="780" t="s">
        <v>323</v>
      </c>
      <c r="C192" s="781"/>
      <c r="D192" s="781"/>
      <c r="E192" s="781"/>
      <c r="F192" s="781"/>
      <c r="G192" s="781"/>
      <c r="H192" s="781"/>
      <c r="I192" s="781"/>
      <c r="J192" s="781"/>
      <c r="K192" s="781"/>
      <c r="L192" s="781"/>
      <c r="M192" s="781"/>
      <c r="N192" s="781"/>
      <c r="O192" s="781"/>
      <c r="P192" s="781"/>
      <c r="Q192" s="781"/>
      <c r="R192" s="781"/>
      <c r="S192" s="781"/>
      <c r="T192" s="781"/>
      <c r="U192" s="782"/>
    </row>
    <row r="193" spans="2:26" ht="15" x14ac:dyDescent="0.2">
      <c r="B193" s="739" t="s">
        <v>141</v>
      </c>
      <c r="C193" s="739"/>
      <c r="D193" s="730" t="s">
        <v>142</v>
      </c>
      <c r="E193" s="730"/>
      <c r="F193" s="730" t="s">
        <v>143</v>
      </c>
      <c r="G193" s="740" t="s">
        <v>144</v>
      </c>
      <c r="H193" s="740"/>
      <c r="I193" s="740"/>
      <c r="J193" s="740"/>
      <c r="K193" s="740"/>
      <c r="L193" s="740"/>
      <c r="M193" s="740"/>
      <c r="N193" s="740" t="s">
        <v>145</v>
      </c>
      <c r="O193" s="740"/>
      <c r="P193" s="740"/>
      <c r="Q193" s="740"/>
      <c r="R193" s="740"/>
      <c r="S193" s="740" t="s">
        <v>101</v>
      </c>
      <c r="T193" s="740"/>
      <c r="U193" s="740"/>
    </row>
    <row r="194" spans="2:26" ht="15" customHeight="1" x14ac:dyDescent="0.2">
      <c r="B194" s="739"/>
      <c r="C194" s="739"/>
      <c r="D194" s="730"/>
      <c r="E194" s="730"/>
      <c r="F194" s="730"/>
      <c r="G194" s="729" t="s">
        <v>146</v>
      </c>
      <c r="H194" s="730"/>
      <c r="I194" s="730"/>
      <c r="J194" s="729" t="s">
        <v>147</v>
      </c>
      <c r="K194" s="729"/>
      <c r="L194" s="729" t="s">
        <v>148</v>
      </c>
      <c r="M194" s="729"/>
      <c r="N194" s="237" t="s">
        <v>149</v>
      </c>
      <c r="O194" s="237" t="s">
        <v>150</v>
      </c>
      <c r="P194" s="237" t="s">
        <v>151</v>
      </c>
      <c r="Q194" s="729" t="s">
        <v>152</v>
      </c>
      <c r="R194" s="729"/>
      <c r="S194" s="740"/>
      <c r="T194" s="740"/>
      <c r="U194" s="740"/>
    </row>
    <row r="195" spans="2:26" ht="15.75" customHeight="1" x14ac:dyDescent="0.25">
      <c r="B195" s="317" t="s">
        <v>153</v>
      </c>
      <c r="C195" s="319"/>
      <c r="D195" s="723"/>
      <c r="E195" s="723"/>
      <c r="F195" s="103" t="s">
        <v>155</v>
      </c>
      <c r="G195" s="766">
        <v>1137653386</v>
      </c>
      <c r="H195" s="766"/>
      <c r="I195" s="766"/>
      <c r="J195" s="767" t="s">
        <v>324</v>
      </c>
      <c r="K195" s="767"/>
      <c r="L195" s="775" t="s">
        <v>325</v>
      </c>
      <c r="M195" s="769"/>
      <c r="N195" s="143">
        <v>923770253.59000003</v>
      </c>
      <c r="O195" s="81">
        <f>137.71/111.82</f>
        <v>1.2315328206045431</v>
      </c>
      <c r="P195" s="141" t="s">
        <v>263</v>
      </c>
      <c r="Q195" s="770">
        <f t="shared" ref="Q195:Q217" si="13">+G195/O195</f>
        <v>923770253.59465539</v>
      </c>
      <c r="R195" s="771"/>
      <c r="S195" s="348" t="s">
        <v>247</v>
      </c>
      <c r="T195" s="348"/>
      <c r="U195" s="348"/>
    </row>
    <row r="196" spans="2:26" ht="15.75" customHeight="1" x14ac:dyDescent="0.25">
      <c r="B196" s="317" t="s">
        <v>157</v>
      </c>
      <c r="C196" s="319"/>
      <c r="D196" s="723"/>
      <c r="E196" s="723"/>
      <c r="F196" s="103" t="s">
        <v>155</v>
      </c>
      <c r="G196" s="766">
        <v>1138975183</v>
      </c>
      <c r="H196" s="766"/>
      <c r="I196" s="766"/>
      <c r="J196" s="767" t="s">
        <v>326</v>
      </c>
      <c r="K196" s="767"/>
      <c r="L196" s="775" t="s">
        <v>327</v>
      </c>
      <c r="M196" s="769"/>
      <c r="N196" s="143">
        <v>923770253.59000003</v>
      </c>
      <c r="O196" s="81">
        <f>137.87/111.82</f>
        <v>1.2329636916472904</v>
      </c>
      <c r="P196" s="141" t="s">
        <v>266</v>
      </c>
      <c r="Q196" s="770">
        <f t="shared" si="13"/>
        <v>923770254.31972146</v>
      </c>
      <c r="R196" s="771"/>
      <c r="S196" s="348" t="s">
        <v>247</v>
      </c>
      <c r="T196" s="348"/>
      <c r="U196" s="348"/>
    </row>
    <row r="197" spans="2:26" ht="15" customHeight="1" x14ac:dyDescent="0.25">
      <c r="B197" s="317" t="s">
        <v>159</v>
      </c>
      <c r="C197" s="319"/>
      <c r="D197" s="723"/>
      <c r="E197" s="723"/>
      <c r="F197" s="103" t="s">
        <v>155</v>
      </c>
      <c r="G197" s="766">
        <v>1139966530</v>
      </c>
      <c r="H197" s="766"/>
      <c r="I197" s="766"/>
      <c r="J197" s="767" t="s">
        <v>328</v>
      </c>
      <c r="K197" s="767"/>
      <c r="L197" s="775" t="s">
        <v>329</v>
      </c>
      <c r="M197" s="769"/>
      <c r="N197" s="143">
        <v>923770253.59000003</v>
      </c>
      <c r="O197" s="81">
        <f>137.99/111.82</f>
        <v>1.2340368449293508</v>
      </c>
      <c r="P197" s="141" t="s">
        <v>330</v>
      </c>
      <c r="Q197" s="770">
        <f t="shared" si="13"/>
        <v>923770254.25465608</v>
      </c>
      <c r="R197" s="771"/>
      <c r="S197" s="348" t="s">
        <v>247</v>
      </c>
      <c r="T197" s="348"/>
      <c r="U197" s="348"/>
    </row>
    <row r="198" spans="2:26" ht="15" customHeight="1" x14ac:dyDescent="0.25">
      <c r="B198" s="317" t="s">
        <v>161</v>
      </c>
      <c r="C198" s="319"/>
      <c r="D198" s="723"/>
      <c r="E198" s="723"/>
      <c r="F198" s="103" t="s">
        <v>155</v>
      </c>
      <c r="G198" s="766">
        <v>1140462203</v>
      </c>
      <c r="H198" s="766"/>
      <c r="I198" s="766"/>
      <c r="J198" s="767" t="s">
        <v>331</v>
      </c>
      <c r="K198" s="767"/>
      <c r="L198" s="775" t="s">
        <v>291</v>
      </c>
      <c r="M198" s="769"/>
      <c r="N198" s="143">
        <v>923770253.59000003</v>
      </c>
      <c r="O198" s="81">
        <f>138.05/111.82</f>
        <v>1.2345734215703812</v>
      </c>
      <c r="P198" s="141" t="s">
        <v>332</v>
      </c>
      <c r="Q198" s="770">
        <f t="shared" si="13"/>
        <v>923770253.81716752</v>
      </c>
      <c r="R198" s="771"/>
      <c r="S198" s="348" t="s">
        <v>247</v>
      </c>
      <c r="T198" s="348"/>
      <c r="U198" s="348"/>
    </row>
    <row r="199" spans="2:26" ht="15" customHeight="1" x14ac:dyDescent="0.25">
      <c r="B199" s="317" t="s">
        <v>163</v>
      </c>
      <c r="C199" s="319"/>
      <c r="D199" s="723"/>
      <c r="E199" s="723"/>
      <c r="F199" s="103" t="s">
        <v>155</v>
      </c>
      <c r="G199" s="766">
        <v>1140627428</v>
      </c>
      <c r="H199" s="766"/>
      <c r="I199" s="766"/>
      <c r="J199" s="767" t="s">
        <v>333</v>
      </c>
      <c r="K199" s="767"/>
      <c r="L199" s="775" t="s">
        <v>334</v>
      </c>
      <c r="M199" s="769"/>
      <c r="N199" s="143">
        <v>923770253.59000003</v>
      </c>
      <c r="O199" s="81">
        <f>138.07/111.82</f>
        <v>1.2347522804507245</v>
      </c>
      <c r="P199" s="141" t="s">
        <v>335</v>
      </c>
      <c r="Q199" s="770">
        <f t="shared" si="13"/>
        <v>923770254.21134198</v>
      </c>
      <c r="R199" s="771"/>
      <c r="S199" s="348" t="s">
        <v>247</v>
      </c>
      <c r="T199" s="348"/>
      <c r="U199" s="348"/>
      <c r="V199" s="778"/>
      <c r="W199" s="778"/>
      <c r="X199" s="779"/>
      <c r="Y199" s="779"/>
      <c r="Z199" s="779"/>
    </row>
    <row r="200" spans="2:26" ht="15" customHeight="1" x14ac:dyDescent="0.25">
      <c r="B200" s="317" t="s">
        <v>165</v>
      </c>
      <c r="C200" s="319"/>
      <c r="D200" s="723"/>
      <c r="E200" s="723"/>
      <c r="F200" s="103" t="s">
        <v>155</v>
      </c>
      <c r="G200" s="766">
        <v>1142692734</v>
      </c>
      <c r="H200" s="766"/>
      <c r="I200" s="766"/>
      <c r="J200" s="767" t="s">
        <v>336</v>
      </c>
      <c r="K200" s="767"/>
      <c r="L200" s="775" t="s">
        <v>337</v>
      </c>
      <c r="M200" s="769"/>
      <c r="N200" s="143">
        <v>923770253.59000003</v>
      </c>
      <c r="O200" s="81">
        <f>138.32/111.82</f>
        <v>1.2369880164550171</v>
      </c>
      <c r="P200" s="141" t="s">
        <v>338</v>
      </c>
      <c r="Q200" s="770">
        <f t="shared" si="13"/>
        <v>923770253.87420464</v>
      </c>
      <c r="R200" s="771"/>
      <c r="S200" s="348" t="s">
        <v>247</v>
      </c>
      <c r="T200" s="348"/>
      <c r="U200" s="348"/>
    </row>
    <row r="201" spans="2:26" ht="15" customHeight="1" x14ac:dyDescent="0.25">
      <c r="B201" s="317" t="s">
        <v>167</v>
      </c>
      <c r="C201" s="319"/>
      <c r="D201" s="723"/>
      <c r="E201" s="723"/>
      <c r="F201" s="103" t="s">
        <v>155</v>
      </c>
      <c r="G201" s="766">
        <v>1147071184</v>
      </c>
      <c r="H201" s="766"/>
      <c r="I201" s="766"/>
      <c r="J201" s="767" t="s">
        <v>339</v>
      </c>
      <c r="K201" s="767"/>
      <c r="L201" s="775" t="s">
        <v>318</v>
      </c>
      <c r="M201" s="769"/>
      <c r="N201" s="143">
        <v>923770253.59000003</v>
      </c>
      <c r="O201" s="81">
        <f>138.85/111.82</f>
        <v>1.2417277767841173</v>
      </c>
      <c r="P201" s="141" t="s">
        <v>340</v>
      </c>
      <c r="Q201" s="770">
        <f t="shared" si="13"/>
        <v>923770254.19431043</v>
      </c>
      <c r="R201" s="771"/>
      <c r="S201" s="348" t="s">
        <v>247</v>
      </c>
      <c r="T201" s="348"/>
      <c r="U201" s="348"/>
    </row>
    <row r="202" spans="2:26" ht="15" customHeight="1" x14ac:dyDescent="0.25">
      <c r="B202" s="317" t="s">
        <v>169</v>
      </c>
      <c r="C202" s="319"/>
      <c r="D202" s="723"/>
      <c r="E202" s="723"/>
      <c r="F202" s="103" t="s">
        <v>155</v>
      </c>
      <c r="G202" s="766">
        <v>1154258450</v>
      </c>
      <c r="H202" s="766"/>
      <c r="I202" s="766"/>
      <c r="J202" s="767" t="s">
        <v>341</v>
      </c>
      <c r="K202" s="767"/>
      <c r="L202" s="775" t="s">
        <v>342</v>
      </c>
      <c r="M202" s="769"/>
      <c r="N202" s="143">
        <v>923770253.59000003</v>
      </c>
      <c r="O202" s="81">
        <f>139.72/111.82</f>
        <v>1.2495081380790556</v>
      </c>
      <c r="P202" s="141" t="s">
        <v>343</v>
      </c>
      <c r="Q202" s="770">
        <f t="shared" si="13"/>
        <v>923770253.9292872</v>
      </c>
      <c r="R202" s="771"/>
      <c r="S202" s="348" t="s">
        <v>247</v>
      </c>
      <c r="T202" s="348"/>
      <c r="U202" s="348"/>
    </row>
    <row r="203" spans="2:26" ht="15" customHeight="1" x14ac:dyDescent="0.25">
      <c r="B203" s="317" t="s">
        <v>251</v>
      </c>
      <c r="C203" s="319"/>
      <c r="D203" s="776"/>
      <c r="E203" s="777"/>
      <c r="F203" s="103" t="s">
        <v>155</v>
      </c>
      <c r="G203" s="766">
        <v>1162437063</v>
      </c>
      <c r="H203" s="766"/>
      <c r="I203" s="766"/>
      <c r="J203" s="767" t="s">
        <v>344</v>
      </c>
      <c r="K203" s="767"/>
      <c r="L203" s="775" t="s">
        <v>345</v>
      </c>
      <c r="M203" s="769"/>
      <c r="N203" s="143">
        <v>923770253.59000003</v>
      </c>
      <c r="O203" s="81">
        <f>140.71/111.82</f>
        <v>1.2583616526560546</v>
      </c>
      <c r="P203" s="141" t="s">
        <v>346</v>
      </c>
      <c r="Q203" s="770">
        <f t="shared" si="13"/>
        <v>923770253.60429239</v>
      </c>
      <c r="R203" s="771"/>
      <c r="S203" s="348" t="s">
        <v>247</v>
      </c>
      <c r="T203" s="348"/>
      <c r="U203" s="348"/>
    </row>
    <row r="204" spans="2:26" ht="15" customHeight="1" x14ac:dyDescent="0.25">
      <c r="B204" s="317" t="s">
        <v>253</v>
      </c>
      <c r="C204" s="319"/>
      <c r="D204" s="723"/>
      <c r="E204" s="723"/>
      <c r="F204" s="103" t="s">
        <v>155</v>
      </c>
      <c r="G204" s="766">
        <v>1165245880</v>
      </c>
      <c r="H204" s="766"/>
      <c r="I204" s="766"/>
      <c r="J204" s="767" t="s">
        <v>347</v>
      </c>
      <c r="K204" s="767"/>
      <c r="L204" s="775" t="s">
        <v>348</v>
      </c>
      <c r="M204" s="769"/>
      <c r="N204" s="143">
        <v>923770253.59000003</v>
      </c>
      <c r="O204" s="146">
        <f>141.05/111.82</f>
        <v>1.2614022536218925</v>
      </c>
      <c r="P204" s="141" t="s">
        <v>349</v>
      </c>
      <c r="Q204" s="770">
        <f t="shared" si="13"/>
        <v>923770253.82204878</v>
      </c>
      <c r="R204" s="771"/>
      <c r="S204" s="348" t="s">
        <v>247</v>
      </c>
      <c r="T204" s="348"/>
      <c r="U204" s="348"/>
    </row>
    <row r="205" spans="2:26" ht="15" customHeight="1" x14ac:dyDescent="0.25">
      <c r="B205" s="317" t="s">
        <v>255</v>
      </c>
      <c r="C205" s="319"/>
      <c r="D205" s="723"/>
      <c r="E205" s="723"/>
      <c r="F205" s="103" t="s">
        <v>155</v>
      </c>
      <c r="G205" s="766">
        <v>1170615677</v>
      </c>
      <c r="H205" s="766"/>
      <c r="I205" s="766"/>
      <c r="J205" s="767" t="s">
        <v>464</v>
      </c>
      <c r="K205" s="767"/>
      <c r="L205" s="775" t="s">
        <v>453</v>
      </c>
      <c r="M205" s="769"/>
      <c r="N205" s="143">
        <v>923770253.59000003</v>
      </c>
      <c r="O205" s="146">
        <f>141.7/111.82</f>
        <v>1.2672151672330532</v>
      </c>
      <c r="P205" s="141" t="s">
        <v>294</v>
      </c>
      <c r="Q205" s="770">
        <f t="shared" si="13"/>
        <v>923770254.07297099</v>
      </c>
      <c r="R205" s="771"/>
      <c r="S205" s="348" t="s">
        <v>247</v>
      </c>
      <c r="T205" s="348"/>
      <c r="U205" s="348"/>
    </row>
    <row r="206" spans="2:26" ht="15" customHeight="1" x14ac:dyDescent="0.25">
      <c r="B206" s="317" t="s">
        <v>257</v>
      </c>
      <c r="C206" s="319"/>
      <c r="D206" s="776"/>
      <c r="E206" s="777"/>
      <c r="F206" s="103" t="s">
        <v>155</v>
      </c>
      <c r="G206" s="766">
        <v>1173589718</v>
      </c>
      <c r="H206" s="766"/>
      <c r="I206" s="766"/>
      <c r="J206" s="767" t="s">
        <v>465</v>
      </c>
      <c r="K206" s="767"/>
      <c r="L206" s="775" t="s">
        <v>466</v>
      </c>
      <c r="M206" s="769"/>
      <c r="N206" s="143">
        <v>923770253.59000003</v>
      </c>
      <c r="O206" s="146">
        <f>142.06/111.82</f>
        <v>1.2704346270792346</v>
      </c>
      <c r="P206" s="141" t="s">
        <v>467</v>
      </c>
      <c r="Q206" s="770">
        <f t="shared" si="13"/>
        <v>923770253.88399255</v>
      </c>
      <c r="R206" s="771"/>
      <c r="S206" s="348" t="s">
        <v>247</v>
      </c>
      <c r="T206" s="348"/>
      <c r="U206" s="348"/>
    </row>
    <row r="207" spans="2:26" ht="15" customHeight="1" x14ac:dyDescent="0.25">
      <c r="B207" s="317" t="s">
        <v>259</v>
      </c>
      <c r="C207" s="319"/>
      <c r="D207" s="723"/>
      <c r="E207" s="723"/>
      <c r="F207" s="103" t="s">
        <v>155</v>
      </c>
      <c r="G207" s="766">
        <v>1175407188</v>
      </c>
      <c r="H207" s="766"/>
      <c r="I207" s="766"/>
      <c r="J207" s="767" t="s">
        <v>473</v>
      </c>
      <c r="K207" s="767"/>
      <c r="L207" s="775" t="s">
        <v>474</v>
      </c>
      <c r="M207" s="769"/>
      <c r="N207" s="143">
        <v>923770253.59000003</v>
      </c>
      <c r="O207" s="146">
        <f>142.28/111.82</f>
        <v>1.272402074763012</v>
      </c>
      <c r="P207" s="141" t="s">
        <v>475</v>
      </c>
      <c r="Q207" s="770">
        <f t="shared" si="13"/>
        <v>923770254.16193414</v>
      </c>
      <c r="R207" s="771"/>
      <c r="S207" s="348" t="s">
        <v>247</v>
      </c>
      <c r="T207" s="348"/>
      <c r="U207" s="348"/>
    </row>
    <row r="208" spans="2:26" ht="15" customHeight="1" x14ac:dyDescent="0.25">
      <c r="B208" s="317" t="s">
        <v>261</v>
      </c>
      <c r="C208" s="319"/>
      <c r="D208" s="723"/>
      <c r="E208" s="723"/>
      <c r="F208" s="103" t="s">
        <v>155</v>
      </c>
      <c r="G208" s="766">
        <v>1173920167</v>
      </c>
      <c r="H208" s="766"/>
      <c r="I208" s="766"/>
      <c r="J208" s="767" t="s">
        <v>478</v>
      </c>
      <c r="K208" s="767"/>
      <c r="L208" s="775" t="s">
        <v>479</v>
      </c>
      <c r="M208" s="769"/>
      <c r="N208" s="143">
        <v>923770253.59000003</v>
      </c>
      <c r="O208" s="146">
        <f>142.1/111.82</f>
        <v>1.2707923448399214</v>
      </c>
      <c r="P208" s="141" t="s">
        <v>480</v>
      </c>
      <c r="Q208" s="770">
        <f t="shared" si="13"/>
        <v>923770253.86305404</v>
      </c>
      <c r="R208" s="771"/>
      <c r="S208" s="348" t="s">
        <v>247</v>
      </c>
      <c r="T208" s="348"/>
      <c r="U208" s="348"/>
    </row>
    <row r="209" spans="2:21" ht="15" customHeight="1" x14ac:dyDescent="0.25">
      <c r="B209" s="317" t="s">
        <v>264</v>
      </c>
      <c r="C209" s="319"/>
      <c r="D209" s="723"/>
      <c r="E209" s="723"/>
      <c r="F209" s="103" t="s">
        <v>155</v>
      </c>
      <c r="G209" s="766">
        <v>1177224657</v>
      </c>
      <c r="H209" s="766"/>
      <c r="I209" s="766"/>
      <c r="J209" s="767" t="s">
        <v>500</v>
      </c>
      <c r="K209" s="767"/>
      <c r="L209" s="775" t="s">
        <v>503</v>
      </c>
      <c r="M209" s="769"/>
      <c r="N209" s="143">
        <v>923770253.59000003</v>
      </c>
      <c r="O209" s="146">
        <f>142.5/111.82</f>
        <v>1.2743695224467895</v>
      </c>
      <c r="P209" s="141" t="s">
        <v>504</v>
      </c>
      <c r="Q209" s="770">
        <f t="shared" si="13"/>
        <v>923770253.65431583</v>
      </c>
      <c r="R209" s="771"/>
      <c r="S209" s="348" t="s">
        <v>505</v>
      </c>
      <c r="T209" s="348"/>
      <c r="U209" s="348"/>
    </row>
    <row r="210" spans="2:21" ht="15" customHeight="1" x14ac:dyDescent="0.25">
      <c r="B210" s="317" t="s">
        <v>267</v>
      </c>
      <c r="C210" s="319"/>
      <c r="D210" s="723"/>
      <c r="E210" s="723"/>
      <c r="F210" s="103" t="s">
        <v>155</v>
      </c>
      <c r="G210" s="766">
        <v>1177224657</v>
      </c>
      <c r="H210" s="766"/>
      <c r="I210" s="766"/>
      <c r="J210" s="767" t="s">
        <v>506</v>
      </c>
      <c r="K210" s="767"/>
      <c r="L210" s="775" t="s">
        <v>503</v>
      </c>
      <c r="M210" s="769"/>
      <c r="N210" s="143">
        <v>923770253.59000003</v>
      </c>
      <c r="O210" s="146">
        <f>142.5/111.82</f>
        <v>1.2743695224467895</v>
      </c>
      <c r="P210" s="141" t="s">
        <v>507</v>
      </c>
      <c r="Q210" s="770">
        <f t="shared" si="13"/>
        <v>923770253.65431583</v>
      </c>
      <c r="R210" s="771"/>
      <c r="S210" s="348" t="s">
        <v>247</v>
      </c>
      <c r="T210" s="348"/>
      <c r="U210" s="348"/>
    </row>
    <row r="211" spans="2:21" ht="15" customHeight="1" x14ac:dyDescent="0.25">
      <c r="B211" s="317" t="s">
        <v>510</v>
      </c>
      <c r="C211" s="319"/>
      <c r="D211" s="723"/>
      <c r="E211" s="723"/>
      <c r="F211" s="103" t="s">
        <v>155</v>
      </c>
      <c r="G211" s="766">
        <v>496102</v>
      </c>
      <c r="H211" s="766"/>
      <c r="I211" s="766"/>
      <c r="J211" s="767" t="s">
        <v>511</v>
      </c>
      <c r="K211" s="767"/>
      <c r="L211" s="768">
        <v>43432</v>
      </c>
      <c r="M211" s="769"/>
      <c r="N211" s="143"/>
      <c r="O211" s="146">
        <f>142.67/111.82</f>
        <v>1.2758898229297084</v>
      </c>
      <c r="P211" s="141" t="s">
        <v>507</v>
      </c>
      <c r="Q211" s="770">
        <f>+G211/O211</f>
        <v>388828.24448026915</v>
      </c>
      <c r="R211" s="771"/>
      <c r="S211" s="348" t="s">
        <v>512</v>
      </c>
      <c r="T211" s="348"/>
      <c r="U211" s="348"/>
    </row>
    <row r="212" spans="2:21" ht="15" customHeight="1" x14ac:dyDescent="0.25">
      <c r="B212" s="317" t="s">
        <v>271</v>
      </c>
      <c r="C212" s="319"/>
      <c r="D212" s="723"/>
      <c r="E212" s="723"/>
      <c r="F212" s="103" t="s">
        <v>155</v>
      </c>
      <c r="G212" s="766">
        <v>1178629066</v>
      </c>
      <c r="H212" s="766"/>
      <c r="I212" s="766"/>
      <c r="J212" s="767" t="s">
        <v>513</v>
      </c>
      <c r="K212" s="767"/>
      <c r="L212" s="774">
        <v>43431</v>
      </c>
      <c r="M212" s="769"/>
      <c r="N212" s="143">
        <v>923770253.59000003</v>
      </c>
      <c r="O212" s="146">
        <f>142.67/111.82</f>
        <v>1.2758898229297084</v>
      </c>
      <c r="P212" s="141" t="s">
        <v>507</v>
      </c>
      <c r="Q212" s="770">
        <f t="shared" ref="Q212" si="14">+G212/O212</f>
        <v>923770254.15378153</v>
      </c>
      <c r="R212" s="771"/>
      <c r="S212" s="348" t="s">
        <v>247</v>
      </c>
      <c r="T212" s="348"/>
      <c r="U212" s="348"/>
    </row>
    <row r="213" spans="2:21" ht="15" customHeight="1" x14ac:dyDescent="0.25">
      <c r="B213" s="317" t="s">
        <v>275</v>
      </c>
      <c r="C213" s="319"/>
      <c r="D213" s="723"/>
      <c r="E213" s="723"/>
      <c r="F213" s="103" t="s">
        <v>155</v>
      </c>
      <c r="G213" s="766">
        <v>1180033474</v>
      </c>
      <c r="H213" s="766"/>
      <c r="I213" s="766"/>
      <c r="J213" s="767" t="s">
        <v>526</v>
      </c>
      <c r="K213" s="767"/>
      <c r="L213" s="768">
        <v>43445</v>
      </c>
      <c r="M213" s="769"/>
      <c r="N213" s="143">
        <v>923770253.59000003</v>
      </c>
      <c r="O213" s="146">
        <f>142.84/111.82</f>
        <v>1.2774101234126276</v>
      </c>
      <c r="P213" s="141" t="s">
        <v>525</v>
      </c>
      <c r="Q213" s="770">
        <f>+G213/O213</f>
        <v>923770253.86922419</v>
      </c>
      <c r="R213" s="771"/>
      <c r="S213" s="348" t="s">
        <v>247</v>
      </c>
      <c r="T213" s="348"/>
      <c r="U213" s="348"/>
    </row>
    <row r="214" spans="2:21" ht="15" customHeight="1" x14ac:dyDescent="0.25">
      <c r="B214" s="317" t="s">
        <v>377</v>
      </c>
      <c r="C214" s="319"/>
      <c r="D214" s="723"/>
      <c r="E214" s="723"/>
      <c r="F214" s="103" t="s">
        <v>155</v>
      </c>
      <c r="G214" s="766">
        <v>1180033474</v>
      </c>
      <c r="H214" s="766"/>
      <c r="I214" s="766"/>
      <c r="J214" s="767" t="s">
        <v>527</v>
      </c>
      <c r="K214" s="767"/>
      <c r="L214" s="768">
        <v>43445</v>
      </c>
      <c r="M214" s="769"/>
      <c r="N214" s="143">
        <v>923770253.59000003</v>
      </c>
      <c r="O214" s="146">
        <f>142.84/111.82</f>
        <v>1.2774101234126276</v>
      </c>
      <c r="P214" s="141" t="s">
        <v>525</v>
      </c>
      <c r="Q214" s="770">
        <f t="shared" ref="Q214" si="15">+G214/O214</f>
        <v>923770253.86922419</v>
      </c>
      <c r="R214" s="771"/>
      <c r="S214" s="348" t="s">
        <v>247</v>
      </c>
      <c r="T214" s="348"/>
      <c r="U214" s="348"/>
    </row>
    <row r="215" spans="2:21" ht="15.75" customHeight="1" x14ac:dyDescent="0.25">
      <c r="B215" s="317" t="s">
        <v>379</v>
      </c>
      <c r="C215" s="319"/>
      <c r="D215" s="723"/>
      <c r="E215" s="723"/>
      <c r="F215" s="103" t="s">
        <v>155</v>
      </c>
      <c r="G215" s="766">
        <v>1190690455</v>
      </c>
      <c r="H215" s="766"/>
      <c r="I215" s="766"/>
      <c r="J215" s="767" t="s">
        <v>541</v>
      </c>
      <c r="K215" s="767"/>
      <c r="L215" s="768">
        <v>43515</v>
      </c>
      <c r="M215" s="769"/>
      <c r="N215" s="143">
        <v>923770253.59000003</v>
      </c>
      <c r="O215" s="146">
        <f>100.6/78.05</f>
        <v>1.2889173606662396</v>
      </c>
      <c r="P215" s="141" t="s">
        <v>542</v>
      </c>
      <c r="Q215" s="770">
        <f t="shared" si="13"/>
        <v>923791153.20825052</v>
      </c>
      <c r="R215" s="771"/>
      <c r="S215" s="348" t="s">
        <v>247</v>
      </c>
      <c r="T215" s="348"/>
      <c r="U215" s="348"/>
    </row>
    <row r="216" spans="2:21" ht="15.75" customHeight="1" x14ac:dyDescent="0.25">
      <c r="B216" s="317" t="s">
        <v>381</v>
      </c>
      <c r="C216" s="319"/>
      <c r="D216" s="723"/>
      <c r="E216" s="723"/>
      <c r="F216" s="103" t="s">
        <v>155</v>
      </c>
      <c r="G216" s="766">
        <v>1197547273</v>
      </c>
      <c r="H216" s="766"/>
      <c r="I216" s="766"/>
      <c r="J216" s="767" t="s">
        <v>551</v>
      </c>
      <c r="K216" s="767"/>
      <c r="L216" s="768">
        <v>43544</v>
      </c>
      <c r="M216" s="769"/>
      <c r="N216" s="143">
        <v>923770253.59000003</v>
      </c>
      <c r="O216" s="146">
        <f>101.18/78.05</f>
        <v>1.2963484945547727</v>
      </c>
      <c r="P216" s="141" t="s">
        <v>552</v>
      </c>
      <c r="Q216" s="770">
        <f t="shared" si="13"/>
        <v>923784983.76803708</v>
      </c>
      <c r="R216" s="771"/>
      <c r="S216" s="348" t="s">
        <v>247</v>
      </c>
      <c r="T216" s="348"/>
      <c r="U216" s="348"/>
    </row>
    <row r="217" spans="2:21" ht="15.75" customHeight="1" x14ac:dyDescent="0.25">
      <c r="B217" s="317" t="s">
        <v>383</v>
      </c>
      <c r="C217" s="319"/>
      <c r="D217" s="723"/>
      <c r="E217" s="723"/>
      <c r="F217" s="103" t="s">
        <v>155</v>
      </c>
      <c r="G217" s="766">
        <v>1202759891</v>
      </c>
      <c r="H217" s="766"/>
      <c r="I217" s="766"/>
      <c r="J217" s="767" t="s">
        <v>613</v>
      </c>
      <c r="K217" s="767"/>
      <c r="L217" s="768">
        <v>43580</v>
      </c>
      <c r="M217" s="769"/>
      <c r="N217" s="143">
        <v>923770253.59000003</v>
      </c>
      <c r="O217" s="146">
        <f>101.62/78.05</f>
        <v>1.3019859064702115</v>
      </c>
      <c r="P217" s="141" t="s">
        <v>554</v>
      </c>
      <c r="Q217" s="770">
        <f t="shared" si="13"/>
        <v>923788717.6987797</v>
      </c>
      <c r="R217" s="771"/>
      <c r="S217" s="348" t="s">
        <v>247</v>
      </c>
      <c r="T217" s="348"/>
      <c r="U217" s="348"/>
    </row>
    <row r="218" spans="2:21" ht="56.25" customHeight="1" x14ac:dyDescent="0.25">
      <c r="B218" s="317" t="s">
        <v>741</v>
      </c>
      <c r="C218" s="319"/>
      <c r="D218" s="723"/>
      <c r="E218" s="723"/>
      <c r="F218" s="103" t="s">
        <v>155</v>
      </c>
      <c r="G218" s="766">
        <v>3521531954</v>
      </c>
      <c r="H218" s="766"/>
      <c r="I218" s="766"/>
      <c r="J218" s="767" t="s">
        <v>720</v>
      </c>
      <c r="K218" s="767"/>
      <c r="L218" s="768">
        <v>43612</v>
      </c>
      <c r="M218" s="769"/>
      <c r="N218" s="143">
        <v>923770253.59000003</v>
      </c>
      <c r="O218" s="146">
        <f>102.12/78.05</f>
        <v>1.3083920563741192</v>
      </c>
      <c r="P218" s="141" t="s">
        <v>614</v>
      </c>
      <c r="Q218" s="770">
        <f>+G218/O218</f>
        <v>2691495975.4181356</v>
      </c>
      <c r="R218" s="771"/>
      <c r="S218" s="348" t="s">
        <v>833</v>
      </c>
      <c r="T218" s="348"/>
      <c r="U218" s="348"/>
    </row>
    <row r="219" spans="2:21" ht="20.25" customHeight="1" x14ac:dyDescent="0.25">
      <c r="B219" s="317"/>
      <c r="C219" s="319"/>
      <c r="D219" s="723"/>
      <c r="E219" s="723"/>
      <c r="F219" s="103"/>
      <c r="G219" s="766"/>
      <c r="H219" s="766"/>
      <c r="I219" s="766"/>
      <c r="J219" s="767"/>
      <c r="K219" s="767"/>
      <c r="L219" s="768"/>
      <c r="M219" s="769"/>
      <c r="N219" s="143">
        <f>+N218</f>
        <v>923770253.59000003</v>
      </c>
      <c r="O219" s="146"/>
      <c r="P219" s="141"/>
      <c r="Q219" s="770"/>
      <c r="R219" s="771"/>
      <c r="S219" s="348" t="s">
        <v>834</v>
      </c>
      <c r="T219" s="348"/>
      <c r="U219" s="348"/>
    </row>
    <row r="220" spans="2:21" ht="50.25" customHeight="1" x14ac:dyDescent="0.25">
      <c r="B220" s="317"/>
      <c r="C220" s="319"/>
      <c r="D220" s="723"/>
      <c r="E220" s="723"/>
      <c r="F220" s="103"/>
      <c r="G220" s="766"/>
      <c r="H220" s="766"/>
      <c r="I220" s="766"/>
      <c r="J220" s="767"/>
      <c r="K220" s="767"/>
      <c r="L220" s="768"/>
      <c r="M220" s="769"/>
      <c r="N220" s="143">
        <v>852687174</v>
      </c>
      <c r="O220" s="146"/>
      <c r="P220" s="141"/>
      <c r="Q220" s="770"/>
      <c r="R220" s="771"/>
      <c r="S220" s="348" t="s">
        <v>835</v>
      </c>
      <c r="T220" s="348"/>
      <c r="U220" s="348"/>
    </row>
    <row r="221" spans="2:21" ht="50.25" customHeight="1" x14ac:dyDescent="0.25">
      <c r="B221" s="317" t="s">
        <v>510</v>
      </c>
      <c r="C221" s="319"/>
      <c r="D221" s="723"/>
      <c r="E221" s="723"/>
      <c r="F221" s="103" t="s">
        <v>155</v>
      </c>
      <c r="G221" s="766">
        <v>3761872.9</v>
      </c>
      <c r="H221" s="766"/>
      <c r="I221" s="766"/>
      <c r="J221" s="767" t="s">
        <v>836</v>
      </c>
      <c r="K221" s="767"/>
      <c r="L221" s="768">
        <v>43718</v>
      </c>
      <c r="M221" s="769"/>
      <c r="N221" s="143"/>
      <c r="O221" s="146"/>
      <c r="P221" s="141" t="s">
        <v>507</v>
      </c>
      <c r="Q221" s="772">
        <v>2851865.67</v>
      </c>
      <c r="R221" s="773"/>
      <c r="S221" s="348" t="s">
        <v>837</v>
      </c>
      <c r="T221" s="348"/>
      <c r="U221" s="348"/>
    </row>
    <row r="222" spans="2:21" ht="43.5" customHeight="1" x14ac:dyDescent="0.25">
      <c r="B222" s="317" t="s">
        <v>742</v>
      </c>
      <c r="C222" s="319"/>
      <c r="D222" s="723"/>
      <c r="E222" s="723"/>
      <c r="F222" s="103" t="s">
        <v>155</v>
      </c>
      <c r="G222" s="766">
        <v>0</v>
      </c>
      <c r="H222" s="766"/>
      <c r="I222" s="766"/>
      <c r="J222" s="767" t="s">
        <v>743</v>
      </c>
      <c r="K222" s="767"/>
      <c r="L222" s="768"/>
      <c r="M222" s="769"/>
      <c r="N222" s="143">
        <v>852687174</v>
      </c>
      <c r="O222" s="146">
        <f>103.03/78.05</f>
        <v>1.3200512491992313</v>
      </c>
      <c r="P222" s="141" t="s">
        <v>838</v>
      </c>
      <c r="Q222" s="770">
        <f t="shared" ref="Q222:Q226" si="16">+G222/O222</f>
        <v>0</v>
      </c>
      <c r="R222" s="771"/>
      <c r="S222" s="348" t="s">
        <v>839</v>
      </c>
      <c r="T222" s="348"/>
      <c r="U222" s="348"/>
    </row>
    <row r="223" spans="2:21" ht="34.5" customHeight="1" x14ac:dyDescent="0.25">
      <c r="B223" s="317" t="s">
        <v>840</v>
      </c>
      <c r="C223" s="319"/>
      <c r="D223" s="723"/>
      <c r="E223" s="723"/>
      <c r="F223" s="103" t="s">
        <v>155</v>
      </c>
      <c r="G223" s="766">
        <v>0</v>
      </c>
      <c r="H223" s="766"/>
      <c r="I223" s="766"/>
      <c r="J223" s="767" t="s">
        <v>841</v>
      </c>
      <c r="K223" s="767"/>
      <c r="L223" s="768"/>
      <c r="M223" s="769"/>
      <c r="N223" s="143">
        <v>852687174</v>
      </c>
      <c r="O223" s="146">
        <f>103.03/78.05</f>
        <v>1.3200512491992313</v>
      </c>
      <c r="P223" s="141" t="s">
        <v>842</v>
      </c>
      <c r="Q223" s="770">
        <f t="shared" si="16"/>
        <v>0</v>
      </c>
      <c r="R223" s="771"/>
      <c r="S223" s="348" t="s">
        <v>839</v>
      </c>
      <c r="T223" s="348"/>
      <c r="U223" s="348"/>
    </row>
    <row r="224" spans="2:21" ht="61.5" customHeight="1" x14ac:dyDescent="0.25">
      <c r="B224" s="317" t="s">
        <v>843</v>
      </c>
      <c r="C224" s="319"/>
      <c r="D224" s="723"/>
      <c r="E224" s="723"/>
      <c r="F224" s="103" t="s">
        <v>155</v>
      </c>
      <c r="G224" s="766">
        <v>5655984726</v>
      </c>
      <c r="H224" s="766"/>
      <c r="I224" s="766"/>
      <c r="J224" s="767" t="s">
        <v>844</v>
      </c>
      <c r="K224" s="767"/>
      <c r="L224" s="768">
        <v>43748</v>
      </c>
      <c r="M224" s="769"/>
      <c r="N224" s="143">
        <v>852687174</v>
      </c>
      <c r="O224" s="146">
        <f>103.26/78.05</f>
        <v>1.322998078155029</v>
      </c>
      <c r="P224" s="141" t="s">
        <v>845</v>
      </c>
      <c r="Q224" s="770">
        <f t="shared" si="16"/>
        <v>4275126940.3864026</v>
      </c>
      <c r="R224" s="771"/>
      <c r="S224" s="348" t="s">
        <v>846</v>
      </c>
      <c r="T224" s="348"/>
      <c r="U224" s="348"/>
    </row>
    <row r="225" spans="1:21" ht="27" customHeight="1" x14ac:dyDescent="0.25">
      <c r="B225" s="317" t="s">
        <v>847</v>
      </c>
      <c r="C225" s="319"/>
      <c r="D225" s="723"/>
      <c r="E225" s="723"/>
      <c r="F225" s="103" t="s">
        <v>155</v>
      </c>
      <c r="G225" s="766">
        <v>0</v>
      </c>
      <c r="H225" s="766"/>
      <c r="I225" s="766"/>
      <c r="J225" s="767" t="s">
        <v>848</v>
      </c>
      <c r="K225" s="767"/>
      <c r="L225" s="768"/>
      <c r="M225" s="769"/>
      <c r="N225" s="143">
        <v>852687174</v>
      </c>
      <c r="O225" s="146">
        <f t="shared" ref="O225:O226" si="17">103.26/78.05</f>
        <v>1.322998078155029</v>
      </c>
      <c r="P225" s="141" t="s">
        <v>845</v>
      </c>
      <c r="Q225" s="770">
        <f t="shared" si="16"/>
        <v>0</v>
      </c>
      <c r="R225" s="771"/>
      <c r="S225" s="348" t="s">
        <v>849</v>
      </c>
      <c r="T225" s="348"/>
      <c r="U225" s="348"/>
    </row>
    <row r="226" spans="1:21" ht="27" customHeight="1" x14ac:dyDescent="0.25">
      <c r="B226" s="317" t="s">
        <v>850</v>
      </c>
      <c r="C226" s="319"/>
      <c r="D226" s="723"/>
      <c r="E226" s="723"/>
      <c r="F226" s="103" t="s">
        <v>155</v>
      </c>
      <c r="G226" s="766">
        <v>0</v>
      </c>
      <c r="H226" s="766"/>
      <c r="I226" s="766"/>
      <c r="J226" s="767" t="s">
        <v>851</v>
      </c>
      <c r="K226" s="767"/>
      <c r="L226" s="768"/>
      <c r="M226" s="769"/>
      <c r="N226" s="143">
        <v>852687174</v>
      </c>
      <c r="O226" s="146">
        <f t="shared" si="17"/>
        <v>1.322998078155029</v>
      </c>
      <c r="P226" s="141" t="s">
        <v>845</v>
      </c>
      <c r="Q226" s="770">
        <f t="shared" si="16"/>
        <v>0</v>
      </c>
      <c r="R226" s="771"/>
      <c r="S226" s="348" t="s">
        <v>852</v>
      </c>
      <c r="T226" s="348"/>
      <c r="U226" s="348"/>
    </row>
    <row r="230" spans="1:21" ht="15" customHeight="1" x14ac:dyDescent="0.2">
      <c r="A230" s="1" t="s">
        <v>1263</v>
      </c>
      <c r="B230" s="436" t="s">
        <v>350</v>
      </c>
      <c r="C230" s="436"/>
      <c r="D230" s="436"/>
      <c r="E230" s="436"/>
      <c r="F230" s="436"/>
      <c r="G230" s="436"/>
      <c r="H230" s="436"/>
      <c r="I230" s="436"/>
      <c r="J230" s="436"/>
      <c r="K230" s="436"/>
      <c r="L230" s="436"/>
      <c r="M230" s="436"/>
      <c r="N230" s="436"/>
      <c r="O230" s="436"/>
      <c r="P230" s="436"/>
      <c r="Q230" s="436"/>
      <c r="R230" s="436"/>
      <c r="S230" s="436"/>
      <c r="T230" s="436"/>
      <c r="U230" s="436"/>
    </row>
    <row r="231" spans="1:21" ht="15" x14ac:dyDescent="0.2">
      <c r="B231" s="739" t="s">
        <v>141</v>
      </c>
      <c r="C231" s="739"/>
      <c r="D231" s="730" t="s">
        <v>142</v>
      </c>
      <c r="E231" s="730"/>
      <c r="F231" s="730" t="s">
        <v>143</v>
      </c>
      <c r="G231" s="740" t="s">
        <v>144</v>
      </c>
      <c r="H231" s="740"/>
      <c r="I231" s="740"/>
      <c r="J231" s="740"/>
      <c r="K231" s="740"/>
      <c r="L231" s="740"/>
      <c r="M231" s="740"/>
      <c r="N231" s="740" t="s">
        <v>145</v>
      </c>
      <c r="O231" s="740"/>
      <c r="P231" s="740"/>
      <c r="Q231" s="740"/>
      <c r="R231" s="740"/>
      <c r="S231" s="740" t="s">
        <v>101</v>
      </c>
      <c r="T231" s="740"/>
      <c r="U231" s="740"/>
    </row>
    <row r="232" spans="1:21" ht="15" customHeight="1" x14ac:dyDescent="0.2">
      <c r="B232" s="739"/>
      <c r="C232" s="739"/>
      <c r="D232" s="730"/>
      <c r="E232" s="730"/>
      <c r="F232" s="730"/>
      <c r="G232" s="729" t="s">
        <v>146</v>
      </c>
      <c r="H232" s="730"/>
      <c r="I232" s="730"/>
      <c r="J232" s="729" t="s">
        <v>147</v>
      </c>
      <c r="K232" s="729"/>
      <c r="L232" s="729" t="s">
        <v>148</v>
      </c>
      <c r="M232" s="729"/>
      <c r="N232" s="237" t="s">
        <v>149</v>
      </c>
      <c r="O232" s="32" t="s">
        <v>150</v>
      </c>
      <c r="P232" s="237" t="s">
        <v>151</v>
      </c>
      <c r="Q232" s="729" t="s">
        <v>152</v>
      </c>
      <c r="R232" s="729"/>
      <c r="S232" s="740"/>
      <c r="T232" s="740"/>
      <c r="U232" s="740"/>
    </row>
    <row r="233" spans="1:21" ht="15" customHeight="1" x14ac:dyDescent="0.2">
      <c r="B233" s="348" t="s">
        <v>153</v>
      </c>
      <c r="C233" s="348"/>
      <c r="D233" s="723"/>
      <c r="E233" s="723"/>
      <c r="F233" s="103" t="s">
        <v>155</v>
      </c>
      <c r="G233" s="763">
        <v>15367645546</v>
      </c>
      <c r="H233" s="763"/>
      <c r="I233" s="763"/>
      <c r="J233" s="420" t="s">
        <v>351</v>
      </c>
      <c r="K233" s="420"/>
      <c r="L233" s="764" t="s">
        <v>325</v>
      </c>
      <c r="M233" s="723"/>
      <c r="N233" s="243">
        <v>12478470154</v>
      </c>
      <c r="O233" s="81">
        <f>137.71/111.82</f>
        <v>1.2315328206045431</v>
      </c>
      <c r="P233" s="54" t="s">
        <v>263</v>
      </c>
      <c r="Q233" s="765">
        <f>+G233/O233</f>
        <v>12478470154.336794</v>
      </c>
      <c r="R233" s="765"/>
      <c r="S233" s="348" t="s">
        <v>247</v>
      </c>
      <c r="T233" s="348"/>
      <c r="U233" s="348"/>
    </row>
    <row r="234" spans="1:21" ht="15" hidden="1" customHeight="1" x14ac:dyDescent="0.2">
      <c r="B234" s="224"/>
      <c r="C234" s="224"/>
      <c r="D234" s="241"/>
      <c r="E234" s="241"/>
      <c r="F234" s="103"/>
      <c r="G234" s="248"/>
      <c r="H234" s="248"/>
      <c r="I234" s="248"/>
      <c r="J234" s="231"/>
      <c r="K234" s="231"/>
      <c r="L234" s="244"/>
      <c r="M234" s="241"/>
      <c r="N234" s="243"/>
      <c r="O234" s="81"/>
      <c r="P234" s="54"/>
      <c r="Q234" s="236"/>
      <c r="R234" s="236"/>
      <c r="S234" s="224"/>
      <c r="T234" s="224"/>
      <c r="U234" s="224"/>
    </row>
    <row r="235" spans="1:21" ht="15" hidden="1" customHeight="1" x14ac:dyDescent="0.2">
      <c r="B235" s="224"/>
      <c r="C235" s="224"/>
      <c r="D235" s="241"/>
      <c r="E235" s="241"/>
      <c r="F235" s="103"/>
      <c r="G235" s="248"/>
      <c r="H235" s="248"/>
      <c r="I235" s="248"/>
      <c r="J235" s="231"/>
      <c r="K235" s="231"/>
      <c r="L235" s="244"/>
      <c r="M235" s="241"/>
      <c r="N235" s="243"/>
      <c r="O235" s="81"/>
      <c r="P235" s="54"/>
      <c r="Q235" s="236"/>
      <c r="R235" s="236"/>
      <c r="S235" s="224"/>
      <c r="T235" s="224"/>
      <c r="U235" s="224"/>
    </row>
    <row r="236" spans="1:21" ht="21.75" hidden="1" customHeight="1" x14ac:dyDescent="0.2"/>
    <row r="237" spans="1:21" ht="12.75" hidden="1" customHeight="1" x14ac:dyDescent="0.2"/>
    <row r="239" spans="1:21" x14ac:dyDescent="0.2">
      <c r="N239" s="114" t="s">
        <v>352</v>
      </c>
    </row>
    <row r="240" spans="1:21" ht="14.25" x14ac:dyDescent="0.2">
      <c r="B240" s="227"/>
      <c r="C240" s="225"/>
      <c r="D240" s="106"/>
      <c r="E240" s="106"/>
      <c r="F240" s="106"/>
      <c r="G240" s="138"/>
      <c r="H240" s="138"/>
      <c r="I240" s="138"/>
      <c r="J240" s="46"/>
      <c r="K240" s="46"/>
      <c r="L240" s="47"/>
      <c r="M240" s="47"/>
      <c r="N240" s="48"/>
      <c r="O240" s="48"/>
      <c r="P240" s="48"/>
      <c r="Q240" s="138"/>
      <c r="R240" s="138"/>
      <c r="S240" s="50"/>
      <c r="T240" s="50"/>
      <c r="U240" s="51"/>
    </row>
    <row r="241" spans="1:24" ht="15" customHeight="1" x14ac:dyDescent="0.2">
      <c r="A241" s="1" t="s">
        <v>1259</v>
      </c>
      <c r="B241" s="421" t="s">
        <v>353</v>
      </c>
      <c r="C241" s="422"/>
      <c r="D241" s="422"/>
      <c r="E241" s="422"/>
      <c r="F241" s="422"/>
      <c r="G241" s="422"/>
      <c r="H241" s="422"/>
      <c r="I241" s="422"/>
      <c r="J241" s="422"/>
      <c r="K241" s="422"/>
      <c r="L241" s="422"/>
      <c r="M241" s="422"/>
      <c r="N241" s="422"/>
      <c r="O241" s="422"/>
      <c r="P241" s="422"/>
      <c r="Q241" s="422"/>
      <c r="R241" s="422"/>
      <c r="S241" s="422"/>
      <c r="T241" s="422"/>
      <c r="U241" s="423"/>
    </row>
    <row r="242" spans="1:24" ht="15" x14ac:dyDescent="0.2">
      <c r="B242" s="739" t="s">
        <v>141</v>
      </c>
      <c r="C242" s="739"/>
      <c r="D242" s="730" t="s">
        <v>142</v>
      </c>
      <c r="E242" s="730"/>
      <c r="F242" s="730" t="s">
        <v>143</v>
      </c>
      <c r="G242" s="740" t="s">
        <v>144</v>
      </c>
      <c r="H242" s="740"/>
      <c r="I242" s="740"/>
      <c r="J242" s="740"/>
      <c r="K242" s="740"/>
      <c r="L242" s="740"/>
      <c r="M242" s="740"/>
      <c r="N242" s="740" t="s">
        <v>145</v>
      </c>
      <c r="O242" s="740"/>
      <c r="P242" s="740"/>
      <c r="Q242" s="740"/>
      <c r="R242" s="740"/>
      <c r="S242" s="740" t="s">
        <v>101</v>
      </c>
      <c r="T242" s="740"/>
      <c r="U242" s="740"/>
    </row>
    <row r="243" spans="1:24" ht="30" customHeight="1" x14ac:dyDescent="0.2">
      <c r="B243" s="739"/>
      <c r="C243" s="739"/>
      <c r="D243" s="730"/>
      <c r="E243" s="730"/>
      <c r="F243" s="730"/>
      <c r="G243" s="729" t="s">
        <v>146</v>
      </c>
      <c r="H243" s="730"/>
      <c r="I243" s="730"/>
      <c r="J243" s="729" t="s">
        <v>147</v>
      </c>
      <c r="K243" s="729"/>
      <c r="L243" s="729" t="s">
        <v>148</v>
      </c>
      <c r="M243" s="729"/>
      <c r="N243" s="237" t="s">
        <v>149</v>
      </c>
      <c r="O243" s="32" t="s">
        <v>150</v>
      </c>
      <c r="P243" s="237" t="s">
        <v>151</v>
      </c>
      <c r="Q243" s="729" t="s">
        <v>152</v>
      </c>
      <c r="R243" s="729"/>
      <c r="S243" s="740"/>
      <c r="T243" s="740"/>
      <c r="U243" s="740"/>
    </row>
    <row r="244" spans="1:24" ht="14.25" customHeight="1" x14ac:dyDescent="0.2">
      <c r="B244" s="317" t="s">
        <v>153</v>
      </c>
      <c r="C244" s="319"/>
      <c r="D244" s="420" t="s">
        <v>242</v>
      </c>
      <c r="E244" s="420"/>
      <c r="F244" s="103" t="s">
        <v>155</v>
      </c>
      <c r="G244" s="754">
        <v>3039215719</v>
      </c>
      <c r="H244" s="754"/>
      <c r="I244" s="754"/>
      <c r="J244" s="750" t="s">
        <v>354</v>
      </c>
      <c r="K244" s="751"/>
      <c r="L244" s="756" t="s">
        <v>355</v>
      </c>
      <c r="M244" s="757"/>
      <c r="N244" s="147">
        <v>2456948393</v>
      </c>
      <c r="O244" s="81">
        <f>138.32/111.82</f>
        <v>1.2369880164550171</v>
      </c>
      <c r="P244" s="148" t="s">
        <v>534</v>
      </c>
      <c r="Q244" s="746">
        <f t="shared" ref="Q244:Q256" si="18">+G244/O244</f>
        <v>2456948392.8468766</v>
      </c>
      <c r="R244" s="747"/>
      <c r="S244" s="348" t="s">
        <v>356</v>
      </c>
      <c r="T244" s="348"/>
      <c r="U244" s="348"/>
    </row>
    <row r="245" spans="1:24" ht="14.25" customHeight="1" x14ac:dyDescent="0.2">
      <c r="B245" s="317" t="s">
        <v>157</v>
      </c>
      <c r="C245" s="319"/>
      <c r="D245" s="420" t="s">
        <v>242</v>
      </c>
      <c r="E245" s="420"/>
      <c r="F245" s="103" t="s">
        <v>155</v>
      </c>
      <c r="G245" s="754">
        <f>11645347+3039215719</f>
        <v>3050861066</v>
      </c>
      <c r="H245" s="754"/>
      <c r="I245" s="755"/>
      <c r="J245" s="750" t="s">
        <v>357</v>
      </c>
      <c r="K245" s="751"/>
      <c r="L245" s="752" t="s">
        <v>358</v>
      </c>
      <c r="M245" s="752"/>
      <c r="N245" s="147">
        <v>2456948393</v>
      </c>
      <c r="O245" s="81">
        <f>138.85/111.82</f>
        <v>1.2417277767841173</v>
      </c>
      <c r="P245" s="149" t="s">
        <v>340</v>
      </c>
      <c r="Q245" s="746">
        <f t="shared" si="18"/>
        <v>2456948393.230969</v>
      </c>
      <c r="R245" s="747"/>
      <c r="S245" s="348" t="s">
        <v>356</v>
      </c>
      <c r="T245" s="348"/>
      <c r="U245" s="348"/>
    </row>
    <row r="246" spans="1:24" ht="14.25" customHeight="1" x14ac:dyDescent="0.2">
      <c r="B246" s="317" t="s">
        <v>159</v>
      </c>
      <c r="C246" s="319"/>
      <c r="D246" s="420" t="s">
        <v>242</v>
      </c>
      <c r="E246" s="420"/>
      <c r="F246" s="103" t="s">
        <v>155</v>
      </c>
      <c r="G246" s="754">
        <v>3069977012</v>
      </c>
      <c r="H246" s="754"/>
      <c r="I246" s="755"/>
      <c r="J246" s="750" t="s">
        <v>359</v>
      </c>
      <c r="K246" s="751"/>
      <c r="L246" s="752">
        <v>43150</v>
      </c>
      <c r="M246" s="752"/>
      <c r="N246" s="147">
        <v>2456948393</v>
      </c>
      <c r="O246" s="81">
        <f>139.72/111.82</f>
        <v>1.2495081380790556</v>
      </c>
      <c r="P246" s="142" t="s">
        <v>360</v>
      </c>
      <c r="Q246" s="746">
        <f t="shared" si="18"/>
        <v>2456948393.0850272</v>
      </c>
      <c r="R246" s="747"/>
      <c r="S246" s="348" t="s">
        <v>356</v>
      </c>
      <c r="T246" s="348"/>
      <c r="U246" s="348"/>
    </row>
    <row r="247" spans="1:24" ht="14.25" customHeight="1" x14ac:dyDescent="0.2">
      <c r="B247" s="317" t="s">
        <v>161</v>
      </c>
      <c r="C247" s="319"/>
      <c r="D247" s="420" t="s">
        <v>242</v>
      </c>
      <c r="E247" s="420"/>
      <c r="F247" s="103" t="s">
        <v>155</v>
      </c>
      <c r="G247" s="754">
        <v>3069977012</v>
      </c>
      <c r="H247" s="754"/>
      <c r="I247" s="755"/>
      <c r="J247" s="750" t="s">
        <v>361</v>
      </c>
      <c r="K247" s="751"/>
      <c r="L247" s="752">
        <v>43157</v>
      </c>
      <c r="M247" s="752"/>
      <c r="N247" s="147">
        <v>2456948393</v>
      </c>
      <c r="O247" s="81">
        <f>139.72/111.82</f>
        <v>1.2495081380790556</v>
      </c>
      <c r="P247" s="142" t="s">
        <v>362</v>
      </c>
      <c r="Q247" s="746">
        <f t="shared" si="18"/>
        <v>2456948393.0850272</v>
      </c>
      <c r="R247" s="747"/>
      <c r="S247" s="348" t="s">
        <v>322</v>
      </c>
      <c r="T247" s="348"/>
      <c r="U247" s="348"/>
    </row>
    <row r="248" spans="1:24" ht="36" customHeight="1" x14ac:dyDescent="0.2">
      <c r="B248" s="758" t="s">
        <v>163</v>
      </c>
      <c r="C248" s="759"/>
      <c r="D248" s="742" t="s">
        <v>242</v>
      </c>
      <c r="E248" s="742"/>
      <c r="F248" s="115" t="s">
        <v>155</v>
      </c>
      <c r="G248" s="760">
        <v>3091729640</v>
      </c>
      <c r="H248" s="760"/>
      <c r="I248" s="746"/>
      <c r="J248" s="761" t="s">
        <v>363</v>
      </c>
      <c r="K248" s="762"/>
      <c r="L248" s="745">
        <v>43182</v>
      </c>
      <c r="M248" s="745"/>
      <c r="N248" s="147">
        <v>2456948393</v>
      </c>
      <c r="O248" s="140">
        <f>140.71/111.82</f>
        <v>1.2583616526560546</v>
      </c>
      <c r="P248" s="142" t="s">
        <v>349</v>
      </c>
      <c r="Q248" s="746">
        <f t="shared" si="18"/>
        <v>2456948392.7567334</v>
      </c>
      <c r="R248" s="747"/>
      <c r="S248" s="741" t="s">
        <v>322</v>
      </c>
      <c r="T248" s="741"/>
      <c r="U248" s="741"/>
      <c r="X248" s="101"/>
    </row>
    <row r="249" spans="1:24" ht="14.25" customHeight="1" x14ac:dyDescent="0.2">
      <c r="B249" s="317" t="s">
        <v>165</v>
      </c>
      <c r="C249" s="319"/>
      <c r="D249" s="420" t="s">
        <v>242</v>
      </c>
      <c r="E249" s="420"/>
      <c r="F249" s="103" t="s">
        <v>155</v>
      </c>
      <c r="G249" s="754">
        <f>3099200240+14282029</f>
        <v>3113482269</v>
      </c>
      <c r="H249" s="754"/>
      <c r="I249" s="755"/>
      <c r="J249" s="750" t="s">
        <v>364</v>
      </c>
      <c r="K249" s="751"/>
      <c r="L249" s="752">
        <v>43237</v>
      </c>
      <c r="M249" s="752"/>
      <c r="N249" s="147">
        <v>2456948393</v>
      </c>
      <c r="O249" s="140">
        <f>141.7/111.82</f>
        <v>1.2672151672330532</v>
      </c>
      <c r="P249" s="142" t="s">
        <v>454</v>
      </c>
      <c r="Q249" s="746">
        <f t="shared" si="18"/>
        <v>2456948393.2221594</v>
      </c>
      <c r="R249" s="747"/>
      <c r="S249" s="348" t="s">
        <v>322</v>
      </c>
      <c r="T249" s="348"/>
      <c r="U249" s="348"/>
      <c r="X249" s="102"/>
    </row>
    <row r="250" spans="1:24" ht="14.25" customHeight="1" x14ac:dyDescent="0.2">
      <c r="B250" s="317" t="s">
        <v>167</v>
      </c>
      <c r="C250" s="319"/>
      <c r="D250" s="420" t="s">
        <v>242</v>
      </c>
      <c r="E250" s="420"/>
      <c r="F250" s="103" t="s">
        <v>155</v>
      </c>
      <c r="G250" s="754">
        <v>3113482269</v>
      </c>
      <c r="H250" s="754"/>
      <c r="I250" s="755"/>
      <c r="J250" s="750" t="s">
        <v>365</v>
      </c>
      <c r="K250" s="751"/>
      <c r="L250" s="752">
        <v>43249</v>
      </c>
      <c r="M250" s="752"/>
      <c r="N250" s="147">
        <v>2456948393</v>
      </c>
      <c r="O250" s="140">
        <f>141.7/111.82</f>
        <v>1.2672151672330532</v>
      </c>
      <c r="P250" s="142" t="s">
        <v>455</v>
      </c>
      <c r="Q250" s="746">
        <f t="shared" si="18"/>
        <v>2456948393.2221594</v>
      </c>
      <c r="R250" s="747"/>
      <c r="S250" s="348" t="s">
        <v>322</v>
      </c>
      <c r="T250" s="348"/>
      <c r="U250" s="348"/>
    </row>
    <row r="251" spans="1:24" ht="45" customHeight="1" x14ac:dyDescent="0.2">
      <c r="B251" s="317" t="s">
        <v>169</v>
      </c>
      <c r="C251" s="319"/>
      <c r="D251" s="420" t="s">
        <v>242</v>
      </c>
      <c r="E251" s="420"/>
      <c r="F251" s="103" t="s">
        <v>155</v>
      </c>
      <c r="G251" s="754">
        <v>3126226233</v>
      </c>
      <c r="H251" s="754"/>
      <c r="I251" s="755"/>
      <c r="J251" s="750" t="s">
        <v>366</v>
      </c>
      <c r="K251" s="751"/>
      <c r="L251" s="752">
        <v>43305</v>
      </c>
      <c r="M251" s="752"/>
      <c r="N251" s="147">
        <v>2456948393</v>
      </c>
      <c r="O251" s="140">
        <f>142.28/111.82</f>
        <v>1.272402074763012</v>
      </c>
      <c r="P251" s="142" t="s">
        <v>476</v>
      </c>
      <c r="Q251" s="746">
        <f t="shared" si="18"/>
        <v>2456948393.1266518</v>
      </c>
      <c r="R251" s="747"/>
      <c r="S251" s="348" t="s">
        <v>356</v>
      </c>
      <c r="T251" s="348"/>
      <c r="U251" s="348"/>
    </row>
    <row r="252" spans="1:24" ht="14.25" customHeight="1" x14ac:dyDescent="0.2">
      <c r="B252" s="317" t="s">
        <v>251</v>
      </c>
      <c r="C252" s="319"/>
      <c r="D252" s="420" t="s">
        <v>242</v>
      </c>
      <c r="E252" s="420"/>
      <c r="F252" s="103" t="s">
        <v>155</v>
      </c>
      <c r="G252" s="754">
        <v>3126226233</v>
      </c>
      <c r="H252" s="754"/>
      <c r="I252" s="755"/>
      <c r="J252" s="750" t="s">
        <v>367</v>
      </c>
      <c r="K252" s="751"/>
      <c r="L252" s="752">
        <v>43313</v>
      </c>
      <c r="M252" s="752"/>
      <c r="N252" s="147">
        <v>2456948393</v>
      </c>
      <c r="O252" s="140">
        <f>142.28/111.82</f>
        <v>1.272402074763012</v>
      </c>
      <c r="P252" s="142" t="s">
        <v>476</v>
      </c>
      <c r="Q252" s="746">
        <f t="shared" si="18"/>
        <v>2456948393.1266518</v>
      </c>
      <c r="R252" s="747"/>
      <c r="S252" s="348" t="s">
        <v>322</v>
      </c>
      <c r="T252" s="348"/>
      <c r="U252" s="348"/>
    </row>
    <row r="253" spans="1:24" ht="48" customHeight="1" x14ac:dyDescent="0.2">
      <c r="B253" s="758" t="s">
        <v>253</v>
      </c>
      <c r="C253" s="759"/>
      <c r="D253" s="742" t="s">
        <v>242</v>
      </c>
      <c r="E253" s="742"/>
      <c r="F253" s="115" t="s">
        <v>155</v>
      </c>
      <c r="G253" s="760">
        <v>3122051486</v>
      </c>
      <c r="H253" s="760"/>
      <c r="I253" s="746"/>
      <c r="J253" s="761" t="s">
        <v>368</v>
      </c>
      <c r="K253" s="762"/>
      <c r="L253" s="745">
        <v>43353</v>
      </c>
      <c r="M253" s="745"/>
      <c r="N253" s="147">
        <v>2456948393</v>
      </c>
      <c r="O253" s="140">
        <f>142.27/111.82</f>
        <v>1.2723126453228404</v>
      </c>
      <c r="P253" s="142" t="s">
        <v>491</v>
      </c>
      <c r="Q253" s="746">
        <f t="shared" si="18"/>
        <v>2453839861.9843955</v>
      </c>
      <c r="R253" s="747"/>
      <c r="S253" s="348" t="s">
        <v>492</v>
      </c>
      <c r="T253" s="348"/>
      <c r="U253" s="348"/>
    </row>
    <row r="254" spans="1:24" ht="14.25" customHeight="1" x14ac:dyDescent="0.2">
      <c r="B254" s="317" t="s">
        <v>255</v>
      </c>
      <c r="C254" s="319"/>
      <c r="D254" s="420" t="s">
        <v>242</v>
      </c>
      <c r="E254" s="420"/>
      <c r="F254" s="103" t="s">
        <v>155</v>
      </c>
      <c r="G254" s="754">
        <v>3131060150</v>
      </c>
      <c r="H254" s="754"/>
      <c r="I254" s="755"/>
      <c r="J254" s="750" t="s">
        <v>369</v>
      </c>
      <c r="K254" s="751"/>
      <c r="L254" s="752">
        <v>43384</v>
      </c>
      <c r="M254" s="752"/>
      <c r="N254" s="147">
        <v>2456948393</v>
      </c>
      <c r="O254" s="140">
        <f>142.5/111.82</f>
        <v>1.2743695224467895</v>
      </c>
      <c r="P254" s="142" t="s">
        <v>504</v>
      </c>
      <c r="Q254" s="746">
        <f t="shared" si="18"/>
        <v>2456948392.7929826</v>
      </c>
      <c r="R254" s="747"/>
      <c r="S254" s="348" t="s">
        <v>322</v>
      </c>
      <c r="T254" s="348"/>
      <c r="U254" s="348"/>
    </row>
    <row r="255" spans="1:24" ht="14.25" customHeight="1" x14ac:dyDescent="0.2">
      <c r="B255" s="317" t="s">
        <v>257</v>
      </c>
      <c r="C255" s="319"/>
      <c r="D255" s="420" t="s">
        <v>242</v>
      </c>
      <c r="E255" s="420"/>
      <c r="F255" s="103" t="s">
        <v>155</v>
      </c>
      <c r="G255" s="754">
        <v>3131060150</v>
      </c>
      <c r="H255" s="754"/>
      <c r="I255" s="755"/>
      <c r="J255" s="750" t="s">
        <v>370</v>
      </c>
      <c r="K255" s="751"/>
      <c r="L255" s="752">
        <v>43384</v>
      </c>
      <c r="M255" s="752"/>
      <c r="N255" s="147">
        <v>2456948393</v>
      </c>
      <c r="O255" s="140">
        <f>142.5/111.82</f>
        <v>1.2743695224467895</v>
      </c>
      <c r="P255" s="142" t="s">
        <v>504</v>
      </c>
      <c r="Q255" s="746">
        <f t="shared" si="18"/>
        <v>2456948392.7929826</v>
      </c>
      <c r="R255" s="747"/>
      <c r="S255" s="348" t="s">
        <v>322</v>
      </c>
      <c r="T255" s="348"/>
      <c r="U255" s="348"/>
    </row>
    <row r="256" spans="1:24" ht="14.25" customHeight="1" x14ac:dyDescent="0.2">
      <c r="B256" s="227"/>
      <c r="C256" s="226"/>
      <c r="D256" s="420" t="s">
        <v>242</v>
      </c>
      <c r="E256" s="420"/>
      <c r="F256" s="103" t="s">
        <v>155</v>
      </c>
      <c r="G256" s="754">
        <v>4008101</v>
      </c>
      <c r="H256" s="754"/>
      <c r="I256" s="755"/>
      <c r="J256" s="750" t="s">
        <v>514</v>
      </c>
      <c r="K256" s="751"/>
      <c r="L256" s="756">
        <v>43431</v>
      </c>
      <c r="M256" s="757"/>
      <c r="N256" s="147"/>
      <c r="O256" s="140">
        <f>142.5/111.82</f>
        <v>1.2743695224467895</v>
      </c>
      <c r="P256" s="142" t="s">
        <v>515</v>
      </c>
      <c r="Q256" s="746">
        <f t="shared" si="18"/>
        <v>3145163.8864561403</v>
      </c>
      <c r="R256" s="747"/>
      <c r="S256" s="348" t="s">
        <v>516</v>
      </c>
      <c r="T256" s="348"/>
      <c r="U256" s="348"/>
    </row>
    <row r="257" spans="1:21" ht="14.25" customHeight="1" x14ac:dyDescent="0.2">
      <c r="B257" s="317" t="s">
        <v>259</v>
      </c>
      <c r="C257" s="319"/>
      <c r="D257" s="420" t="s">
        <v>242</v>
      </c>
      <c r="E257" s="420"/>
      <c r="F257" s="103" t="s">
        <v>155</v>
      </c>
      <c r="G257" s="754">
        <v>3134795450</v>
      </c>
      <c r="H257" s="754"/>
      <c r="I257" s="755"/>
      <c r="J257" s="750" t="s">
        <v>371</v>
      </c>
      <c r="K257" s="751"/>
      <c r="L257" s="752">
        <v>43432</v>
      </c>
      <c r="M257" s="752"/>
      <c r="N257" s="147">
        <v>2456948393</v>
      </c>
      <c r="O257" s="140">
        <f>142.67/111.82</f>
        <v>1.2758898229297084</v>
      </c>
      <c r="P257" s="142" t="s">
        <v>515</v>
      </c>
      <c r="Q257" s="746">
        <f>+G257/O257</f>
        <v>2456948392.9277353</v>
      </c>
      <c r="R257" s="747"/>
      <c r="S257" s="348" t="s">
        <v>322</v>
      </c>
      <c r="T257" s="348"/>
      <c r="U257" s="348"/>
    </row>
    <row r="258" spans="1:21" ht="14.25" customHeight="1" x14ac:dyDescent="0.2">
      <c r="B258" s="317" t="s">
        <v>261</v>
      </c>
      <c r="C258" s="319"/>
      <c r="D258" s="420" t="s">
        <v>242</v>
      </c>
      <c r="E258" s="420"/>
      <c r="F258" s="103" t="s">
        <v>155</v>
      </c>
      <c r="G258" s="754">
        <v>3138530750</v>
      </c>
      <c r="H258" s="754"/>
      <c r="I258" s="755"/>
      <c r="J258" s="750" t="s">
        <v>372</v>
      </c>
      <c r="K258" s="751"/>
      <c r="L258" s="752">
        <v>43444</v>
      </c>
      <c r="M258" s="752"/>
      <c r="N258" s="147">
        <v>2456948393</v>
      </c>
      <c r="O258" s="140">
        <f>142.84/111.82</f>
        <v>1.2774101234126276</v>
      </c>
      <c r="P258" s="142" t="s">
        <v>519</v>
      </c>
      <c r="Q258" s="746">
        <f t="shared" ref="Q258" si="19">+G258/O258</f>
        <v>2456948393.0621672</v>
      </c>
      <c r="R258" s="747"/>
      <c r="S258" s="348" t="s">
        <v>322</v>
      </c>
      <c r="T258" s="348"/>
      <c r="U258" s="348"/>
    </row>
    <row r="259" spans="1:21" ht="14.25" customHeight="1" x14ac:dyDescent="0.2">
      <c r="B259" s="317" t="s">
        <v>264</v>
      </c>
      <c r="C259" s="319"/>
      <c r="D259" s="420" t="s">
        <v>242</v>
      </c>
      <c r="E259" s="420"/>
      <c r="F259" s="103" t="s">
        <v>155</v>
      </c>
      <c r="G259" s="754">
        <v>3138530750</v>
      </c>
      <c r="H259" s="754"/>
      <c r="I259" s="755"/>
      <c r="J259" s="750" t="s">
        <v>373</v>
      </c>
      <c r="K259" s="751"/>
      <c r="L259" s="752">
        <v>43444</v>
      </c>
      <c r="M259" s="752"/>
      <c r="N259" s="147">
        <v>2456948393</v>
      </c>
      <c r="O259" s="140">
        <f>142.84/111.82</f>
        <v>1.2774101234126276</v>
      </c>
      <c r="P259" s="142" t="s">
        <v>519</v>
      </c>
      <c r="Q259" s="746">
        <f>+G259/O259</f>
        <v>2456948393.0621672</v>
      </c>
      <c r="R259" s="747"/>
      <c r="S259" s="348" t="s">
        <v>322</v>
      </c>
      <c r="T259" s="348"/>
      <c r="U259" s="348"/>
    </row>
    <row r="260" spans="1:21" ht="14.25" customHeight="1" x14ac:dyDescent="0.2">
      <c r="B260" s="317" t="s">
        <v>267</v>
      </c>
      <c r="C260" s="319"/>
      <c r="D260" s="420" t="s">
        <v>242</v>
      </c>
      <c r="E260" s="420"/>
      <c r="F260" s="103" t="s">
        <v>155</v>
      </c>
      <c r="G260" s="754">
        <v>3166875084</v>
      </c>
      <c r="H260" s="754"/>
      <c r="I260" s="755"/>
      <c r="J260" s="750" t="s">
        <v>374</v>
      </c>
      <c r="K260" s="751"/>
      <c r="L260" s="752">
        <v>43507</v>
      </c>
      <c r="M260" s="752"/>
      <c r="N260" s="147">
        <v>2456948393</v>
      </c>
      <c r="O260" s="140">
        <f>100.6/78.05</f>
        <v>1.2889173606662396</v>
      </c>
      <c r="P260" s="142" t="s">
        <v>540</v>
      </c>
      <c r="Q260" s="746">
        <f>+G260/O260</f>
        <v>2457003979.1868787</v>
      </c>
      <c r="R260" s="747"/>
      <c r="S260" s="348" t="s">
        <v>322</v>
      </c>
      <c r="T260" s="348"/>
      <c r="U260" s="348"/>
    </row>
    <row r="261" spans="1:21" ht="14.25" customHeight="1" x14ac:dyDescent="0.2">
      <c r="B261" s="317" t="s">
        <v>271</v>
      </c>
      <c r="C261" s="319"/>
      <c r="D261" s="420" t="s">
        <v>242</v>
      </c>
      <c r="E261" s="420"/>
      <c r="F261" s="103" t="s">
        <v>155</v>
      </c>
      <c r="G261" s="754">
        <v>7000000000</v>
      </c>
      <c r="H261" s="754"/>
      <c r="I261" s="755"/>
      <c r="J261" s="750" t="s">
        <v>375</v>
      </c>
      <c r="K261" s="751"/>
      <c r="L261" s="752">
        <v>43550</v>
      </c>
      <c r="M261" s="752"/>
      <c r="N261" s="147">
        <v>2456948393</v>
      </c>
      <c r="O261" s="140">
        <f>101.18/78.05</f>
        <v>1.2963484945547727</v>
      </c>
      <c r="P261" s="142" t="s">
        <v>552</v>
      </c>
      <c r="Q261" s="746">
        <f>+G261/O261</f>
        <v>5399782565.7244511</v>
      </c>
      <c r="R261" s="747"/>
      <c r="S261" s="348" t="s">
        <v>553</v>
      </c>
      <c r="T261" s="348"/>
      <c r="U261" s="348"/>
    </row>
    <row r="262" spans="1:21" ht="30" customHeight="1" x14ac:dyDescent="0.2">
      <c r="B262" s="317" t="s">
        <v>275</v>
      </c>
      <c r="C262" s="319"/>
      <c r="D262" s="420" t="s">
        <v>242</v>
      </c>
      <c r="E262" s="420"/>
      <c r="F262" s="103" t="s">
        <v>155</v>
      </c>
      <c r="G262" s="748"/>
      <c r="H262" s="749"/>
      <c r="I262" s="749"/>
      <c r="J262" s="750" t="s">
        <v>376</v>
      </c>
      <c r="K262" s="751"/>
      <c r="L262" s="752"/>
      <c r="M262" s="752"/>
      <c r="N262" s="147">
        <v>2456948393</v>
      </c>
      <c r="O262" s="140">
        <f t="shared" ref="O262:O263" si="20">101.18/78.05</f>
        <v>1.2963484945547727</v>
      </c>
      <c r="P262" s="142"/>
      <c r="Q262" s="746"/>
      <c r="R262" s="747"/>
      <c r="S262" s="753" t="s">
        <v>615</v>
      </c>
      <c r="T262" s="753"/>
      <c r="U262" s="753"/>
    </row>
    <row r="263" spans="1:21" ht="18.75" customHeight="1" x14ac:dyDescent="0.2">
      <c r="B263" s="317" t="s">
        <v>377</v>
      </c>
      <c r="C263" s="319"/>
      <c r="D263" s="420" t="s">
        <v>242</v>
      </c>
      <c r="E263" s="420"/>
      <c r="F263" s="103" t="s">
        <v>155</v>
      </c>
      <c r="G263" s="748"/>
      <c r="H263" s="749"/>
      <c r="I263" s="749"/>
      <c r="J263" s="750" t="s">
        <v>378</v>
      </c>
      <c r="K263" s="751"/>
      <c r="L263" s="752"/>
      <c r="M263" s="752"/>
      <c r="N263" s="150">
        <v>1455974867</v>
      </c>
      <c r="O263" s="140">
        <f t="shared" si="20"/>
        <v>1.2963484945547727</v>
      </c>
      <c r="P263" s="142"/>
      <c r="Q263" s="746"/>
      <c r="R263" s="747"/>
      <c r="S263" s="753" t="s">
        <v>615</v>
      </c>
      <c r="T263" s="753"/>
      <c r="U263" s="753"/>
    </row>
    <row r="264" spans="1:21" ht="15" customHeight="1" x14ac:dyDescent="0.2">
      <c r="B264" s="317" t="s">
        <v>379</v>
      </c>
      <c r="C264" s="319"/>
      <c r="D264" s="420" t="s">
        <v>242</v>
      </c>
      <c r="E264" s="420"/>
      <c r="F264" s="103" t="s">
        <v>155</v>
      </c>
      <c r="G264" s="748">
        <v>6309098263</v>
      </c>
      <c r="H264" s="749"/>
      <c r="I264" s="749"/>
      <c r="J264" s="750" t="s">
        <v>380</v>
      </c>
      <c r="K264" s="751"/>
      <c r="L264" s="752">
        <v>43612</v>
      </c>
      <c r="M264" s="752"/>
      <c r="N264" s="150">
        <v>1455974867</v>
      </c>
      <c r="O264" s="140">
        <f>102.12/78.05</f>
        <v>1.3083920563741192</v>
      </c>
      <c r="P264" s="142" t="s">
        <v>614</v>
      </c>
      <c r="Q264" s="746">
        <f>+G264/O264</f>
        <v>4822024279.5451431</v>
      </c>
      <c r="R264" s="747"/>
      <c r="S264" s="348" t="s">
        <v>721</v>
      </c>
      <c r="T264" s="348"/>
      <c r="U264" s="348"/>
    </row>
    <row r="265" spans="1:21" ht="15" customHeight="1" x14ac:dyDescent="0.2">
      <c r="B265" s="317" t="s">
        <v>381</v>
      </c>
      <c r="C265" s="319"/>
      <c r="D265" s="420" t="s">
        <v>242</v>
      </c>
      <c r="E265" s="420"/>
      <c r="F265" s="103" t="s">
        <v>155</v>
      </c>
      <c r="G265" s="748"/>
      <c r="H265" s="749"/>
      <c r="I265" s="749"/>
      <c r="J265" s="750" t="s">
        <v>382</v>
      </c>
      <c r="K265" s="751"/>
      <c r="L265" s="752"/>
      <c r="M265" s="752"/>
      <c r="N265" s="150">
        <v>1455974867</v>
      </c>
      <c r="O265" s="140"/>
      <c r="P265" s="142"/>
      <c r="Q265" s="746"/>
      <c r="R265" s="747"/>
      <c r="S265" s="348" t="s">
        <v>322</v>
      </c>
      <c r="T265" s="348"/>
      <c r="U265" s="348"/>
    </row>
    <row r="266" spans="1:21" ht="15" customHeight="1" x14ac:dyDescent="0.2">
      <c r="B266" s="317" t="s">
        <v>383</v>
      </c>
      <c r="C266" s="319"/>
      <c r="D266" s="420" t="s">
        <v>242</v>
      </c>
      <c r="E266" s="420"/>
      <c r="F266" s="103" t="s">
        <v>155</v>
      </c>
      <c r="G266" s="748"/>
      <c r="H266" s="749"/>
      <c r="I266" s="749"/>
      <c r="J266" s="750" t="s">
        <v>384</v>
      </c>
      <c r="K266" s="751"/>
      <c r="L266" s="752"/>
      <c r="M266" s="752"/>
      <c r="N266" s="150">
        <v>1455974867</v>
      </c>
      <c r="O266" s="140"/>
      <c r="P266" s="142"/>
      <c r="Q266" s="746"/>
      <c r="R266" s="747"/>
      <c r="S266" s="348" t="s">
        <v>322</v>
      </c>
      <c r="T266" s="348"/>
      <c r="U266" s="348"/>
    </row>
    <row r="267" spans="1:21" ht="15" customHeight="1" x14ac:dyDescent="0.25">
      <c r="B267" s="741" t="s">
        <v>385</v>
      </c>
      <c r="C267" s="741"/>
      <c r="D267" s="742" t="s">
        <v>242</v>
      </c>
      <c r="E267" s="742"/>
      <c r="F267" s="115" t="s">
        <v>155</v>
      </c>
      <c r="G267" s="743">
        <v>2643821720</v>
      </c>
      <c r="H267" s="743"/>
      <c r="I267" s="743"/>
      <c r="J267" s="744" t="s">
        <v>386</v>
      </c>
      <c r="K267" s="744"/>
      <c r="L267" s="745">
        <v>43650</v>
      </c>
      <c r="M267" s="745"/>
      <c r="N267" s="151">
        <v>1455974867</v>
      </c>
      <c r="O267" s="140">
        <f>102.44/78.05</f>
        <v>1.3124919923126201</v>
      </c>
      <c r="P267" s="145" t="s">
        <v>722</v>
      </c>
      <c r="Q267" s="746">
        <f>+G267/O267</f>
        <v>2014352647.8524013</v>
      </c>
      <c r="R267" s="747"/>
      <c r="S267" s="741" t="s">
        <v>723</v>
      </c>
      <c r="T267" s="741"/>
      <c r="U267" s="741"/>
    </row>
    <row r="268" spans="1:21" ht="31.5" customHeight="1" x14ac:dyDescent="0.25">
      <c r="B268" s="741" t="s">
        <v>616</v>
      </c>
      <c r="C268" s="741"/>
      <c r="D268" s="742" t="s">
        <v>242</v>
      </c>
      <c r="E268" s="742"/>
      <c r="F268" s="115" t="s">
        <v>155</v>
      </c>
      <c r="G268" s="743">
        <v>9754517</v>
      </c>
      <c r="H268" s="743"/>
      <c r="I268" s="743"/>
      <c r="J268" s="744" t="s">
        <v>386</v>
      </c>
      <c r="K268" s="744"/>
      <c r="L268" s="745">
        <v>43658</v>
      </c>
      <c r="M268" s="745"/>
      <c r="N268" s="151"/>
      <c r="O268" s="140">
        <f>102.71/78.05</f>
        <v>1.3159513132607303</v>
      </c>
      <c r="P268" s="145" t="s">
        <v>724</v>
      </c>
      <c r="Q268" s="746">
        <f>+G268/O268</f>
        <v>7412521.194138837</v>
      </c>
      <c r="R268" s="747"/>
      <c r="S268" s="741" t="s">
        <v>725</v>
      </c>
      <c r="T268" s="741"/>
      <c r="U268" s="741"/>
    </row>
    <row r="269" spans="1:21" ht="15" x14ac:dyDescent="0.25">
      <c r="B269" s="1" t="s">
        <v>726</v>
      </c>
      <c r="G269" s="737">
        <f>SUM(G244:H268)</f>
        <v>65730763874</v>
      </c>
      <c r="H269" s="738"/>
      <c r="J269" s="152"/>
      <c r="K269" s="152"/>
      <c r="N269" s="153">
        <f>SUM(N244:N268)</f>
        <v>51504945409</v>
      </c>
      <c r="Q269" s="737">
        <f>SUM(Q244:R268)</f>
        <v>51554838521.714149</v>
      </c>
      <c r="R269" s="738"/>
      <c r="S269" s="154">
        <f>+Q269-N269</f>
        <v>49893112.714149475</v>
      </c>
    </row>
    <row r="271" spans="1:21" ht="15" customHeight="1" x14ac:dyDescent="0.2">
      <c r="A271" s="1" t="s">
        <v>1264</v>
      </c>
      <c r="B271" s="436" t="s">
        <v>529</v>
      </c>
      <c r="C271" s="436"/>
      <c r="D271" s="436"/>
      <c r="E271" s="436"/>
      <c r="F271" s="436"/>
      <c r="G271" s="436"/>
      <c r="H271" s="436"/>
      <c r="I271" s="436"/>
      <c r="J271" s="436"/>
      <c r="K271" s="436"/>
      <c r="L271" s="436"/>
      <c r="M271" s="436"/>
      <c r="N271" s="436"/>
      <c r="O271" s="436"/>
      <c r="P271" s="436"/>
      <c r="Q271" s="436"/>
      <c r="R271" s="436"/>
      <c r="S271" s="436"/>
      <c r="T271" s="436"/>
      <c r="U271" s="436"/>
    </row>
    <row r="272" spans="1:21" ht="15" x14ac:dyDescent="0.2">
      <c r="B272" s="739" t="s">
        <v>141</v>
      </c>
      <c r="C272" s="739"/>
      <c r="D272" s="730" t="s">
        <v>142</v>
      </c>
      <c r="E272" s="730"/>
      <c r="F272" s="730" t="s">
        <v>143</v>
      </c>
      <c r="G272" s="740" t="s">
        <v>144</v>
      </c>
      <c r="H272" s="740"/>
      <c r="I272" s="740"/>
      <c r="J272" s="740"/>
      <c r="K272" s="740"/>
      <c r="L272" s="740"/>
      <c r="M272" s="740"/>
      <c r="N272" s="740" t="s">
        <v>145</v>
      </c>
      <c r="O272" s="740"/>
      <c r="P272" s="740"/>
      <c r="Q272" s="740"/>
      <c r="R272" s="740"/>
      <c r="S272" s="740" t="s">
        <v>101</v>
      </c>
      <c r="T272" s="740"/>
      <c r="U272" s="740"/>
    </row>
    <row r="273" spans="2:21" ht="30" customHeight="1" x14ac:dyDescent="0.2">
      <c r="B273" s="739"/>
      <c r="C273" s="739"/>
      <c r="D273" s="730"/>
      <c r="E273" s="730"/>
      <c r="F273" s="730"/>
      <c r="G273" s="729" t="s">
        <v>146</v>
      </c>
      <c r="H273" s="730"/>
      <c r="I273" s="730"/>
      <c r="J273" s="729" t="s">
        <v>147</v>
      </c>
      <c r="K273" s="729"/>
      <c r="L273" s="729" t="s">
        <v>148</v>
      </c>
      <c r="M273" s="729"/>
      <c r="N273" s="237" t="s">
        <v>149</v>
      </c>
      <c r="O273" s="237" t="s">
        <v>150</v>
      </c>
      <c r="P273" s="237" t="s">
        <v>151</v>
      </c>
      <c r="Q273" s="729" t="s">
        <v>152</v>
      </c>
      <c r="R273" s="729"/>
      <c r="S273" s="740"/>
      <c r="T273" s="740"/>
      <c r="U273" s="740"/>
    </row>
    <row r="274" spans="2:21" ht="30" customHeight="1" x14ac:dyDescent="0.2">
      <c r="B274" s="731" t="s">
        <v>530</v>
      </c>
      <c r="C274" s="732"/>
      <c r="D274" s="723"/>
      <c r="E274" s="723"/>
      <c r="F274" s="103" t="s">
        <v>155</v>
      </c>
      <c r="G274" s="724">
        <v>13016958191</v>
      </c>
      <c r="H274" s="724"/>
      <c r="I274" s="724"/>
      <c r="J274" s="725">
        <v>43465</v>
      </c>
      <c r="K274" s="726"/>
      <c r="L274" s="727">
        <v>43462</v>
      </c>
      <c r="M274" s="728"/>
      <c r="N274" s="735">
        <v>10214287467</v>
      </c>
      <c r="O274" s="155">
        <f>142.84/111.82</f>
        <v>1.2774101234126276</v>
      </c>
      <c r="P274" s="156" t="s">
        <v>531</v>
      </c>
      <c r="Q274" s="722">
        <f>+G274/O274</f>
        <v>10190116668.42355</v>
      </c>
      <c r="R274" s="722"/>
      <c r="S274" s="348" t="s">
        <v>535</v>
      </c>
      <c r="T274" s="348"/>
      <c r="U274" s="348"/>
    </row>
    <row r="275" spans="2:21" ht="15" customHeight="1" x14ac:dyDescent="0.2">
      <c r="B275" s="733"/>
      <c r="C275" s="734"/>
      <c r="D275" s="723"/>
      <c r="E275" s="723"/>
      <c r="F275" s="103" t="s">
        <v>155</v>
      </c>
      <c r="G275" s="724">
        <v>30876023</v>
      </c>
      <c r="H275" s="724"/>
      <c r="I275" s="724"/>
      <c r="J275" s="725">
        <v>43465</v>
      </c>
      <c r="K275" s="726"/>
      <c r="L275" s="727">
        <v>43469</v>
      </c>
      <c r="M275" s="728"/>
      <c r="N275" s="736"/>
      <c r="O275" s="155">
        <f>142.84/111.82</f>
        <v>1.2774101234126276</v>
      </c>
      <c r="P275" s="156" t="s">
        <v>531</v>
      </c>
      <c r="Q275" s="722">
        <f>+G275/O275</f>
        <v>24170798.738868661</v>
      </c>
      <c r="R275" s="722"/>
      <c r="S275" s="348" t="s">
        <v>356</v>
      </c>
      <c r="T275" s="348"/>
      <c r="U275" s="348"/>
    </row>
    <row r="276" spans="2:21" ht="15" x14ac:dyDescent="0.2">
      <c r="B276" s="720" t="s">
        <v>1265</v>
      </c>
      <c r="C276" s="720"/>
      <c r="D276" s="723"/>
      <c r="E276" s="723"/>
      <c r="F276" s="103" t="s">
        <v>155</v>
      </c>
      <c r="G276" s="721">
        <v>55856315730</v>
      </c>
      <c r="H276" s="721"/>
      <c r="I276" s="721"/>
      <c r="J276" s="725">
        <v>43830</v>
      </c>
      <c r="K276" s="726"/>
      <c r="L276" s="725">
        <v>43829</v>
      </c>
      <c r="M276" s="726"/>
      <c r="N276" s="188">
        <v>42105325891</v>
      </c>
      <c r="O276" s="155">
        <f>103.54/78.05</f>
        <v>1.3265855221012173</v>
      </c>
      <c r="P276" s="156" t="s">
        <v>1266</v>
      </c>
      <c r="Q276" s="722">
        <f>+G276/O276</f>
        <v>42105325890.733047</v>
      </c>
      <c r="R276" s="722"/>
      <c r="S276" s="720" t="s">
        <v>1267</v>
      </c>
      <c r="T276" s="720"/>
      <c r="U276" s="720"/>
    </row>
  </sheetData>
  <mergeCells count="1665">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s>
  <hyperlinks>
    <hyperlink ref="Q221:R221" r:id="rId1" display="..\..\Varios\2019-10-07 Cálculos incumplimiento fondeo Ambiental.xlsx" xr:uid="{DBFCE766-42EB-4569-9FE0-D7C6A5EFFED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8"/>
  <sheetViews>
    <sheetView workbookViewId="0">
      <selection activeCell="G92" sqref="G92"/>
    </sheetView>
  </sheetViews>
  <sheetFormatPr baseColWidth="10" defaultColWidth="11.5703125" defaultRowHeight="15" x14ac:dyDescent="0.25"/>
  <cols>
    <col min="1" max="16384" width="11.5703125" style="171"/>
  </cols>
  <sheetData>
    <row r="1" spans="2:12" x14ac:dyDescent="0.25">
      <c r="B1" s="876"/>
      <c r="C1" s="877"/>
      <c r="D1" s="878"/>
      <c r="E1" s="882" t="s">
        <v>393</v>
      </c>
      <c r="F1" s="882"/>
      <c r="G1" s="882"/>
      <c r="H1" s="882"/>
      <c r="I1" s="882"/>
      <c r="J1" s="882"/>
      <c r="K1" s="884"/>
      <c r="L1" s="885"/>
    </row>
    <row r="2" spans="2:12" x14ac:dyDescent="0.25">
      <c r="B2" s="879"/>
      <c r="C2" s="880"/>
      <c r="D2" s="881"/>
      <c r="E2" s="883"/>
      <c r="F2" s="883"/>
      <c r="G2" s="883"/>
      <c r="H2" s="883"/>
      <c r="I2" s="883"/>
      <c r="J2" s="883"/>
      <c r="K2" s="886"/>
      <c r="L2" s="887"/>
    </row>
    <row r="3" spans="2:12" x14ac:dyDescent="0.25">
      <c r="B3" s="879"/>
      <c r="C3" s="880"/>
      <c r="D3" s="881"/>
      <c r="E3" s="883"/>
      <c r="F3" s="883"/>
      <c r="G3" s="883"/>
      <c r="H3" s="883"/>
      <c r="I3" s="883"/>
      <c r="J3" s="883"/>
      <c r="K3" s="886"/>
      <c r="L3" s="887"/>
    </row>
    <row r="4" spans="2:12" x14ac:dyDescent="0.25">
      <c r="B4" s="879"/>
      <c r="C4" s="880"/>
      <c r="D4" s="881"/>
      <c r="E4" s="888" t="s">
        <v>487</v>
      </c>
      <c r="F4" s="888"/>
      <c r="G4" s="888"/>
      <c r="H4" s="888"/>
      <c r="I4" s="888"/>
      <c r="J4" s="888"/>
      <c r="K4" s="886"/>
      <c r="L4" s="887"/>
    </row>
    <row r="5" spans="2:12" x14ac:dyDescent="0.25">
      <c r="B5" s="879"/>
      <c r="C5" s="880"/>
      <c r="D5" s="881"/>
      <c r="E5" s="889"/>
      <c r="F5" s="889"/>
      <c r="G5" s="889"/>
      <c r="H5" s="889"/>
      <c r="I5" s="890" t="s">
        <v>462</v>
      </c>
      <c r="J5" s="891"/>
      <c r="K5" s="886"/>
      <c r="L5" s="887"/>
    </row>
    <row r="6" spans="2:12" ht="24" x14ac:dyDescent="0.25">
      <c r="B6" s="879"/>
      <c r="C6" s="880"/>
      <c r="D6" s="881"/>
      <c r="E6" s="174" t="s">
        <v>460</v>
      </c>
      <c r="F6" s="175">
        <v>43845</v>
      </c>
      <c r="G6" s="176" t="s">
        <v>461</v>
      </c>
      <c r="H6" s="175">
        <v>43852</v>
      </c>
      <c r="I6" s="890"/>
      <c r="J6" s="891"/>
      <c r="K6" s="892"/>
      <c r="L6" s="893"/>
    </row>
    <row r="7" spans="2:12" ht="24" x14ac:dyDescent="0.25">
      <c r="B7" s="894" t="s">
        <v>395</v>
      </c>
      <c r="C7" s="894"/>
      <c r="D7" s="894"/>
      <c r="E7" s="894" t="s">
        <v>111</v>
      </c>
      <c r="F7" s="894"/>
      <c r="G7" s="894" t="s">
        <v>112</v>
      </c>
      <c r="H7" s="894"/>
      <c r="I7" s="221" t="s">
        <v>4</v>
      </c>
      <c r="J7" s="221" t="s">
        <v>2</v>
      </c>
      <c r="K7" s="895" t="s">
        <v>0</v>
      </c>
      <c r="L7" s="895"/>
    </row>
    <row r="8" spans="2:12" ht="24" x14ac:dyDescent="0.25">
      <c r="B8" s="896" t="s">
        <v>398</v>
      </c>
      <c r="C8" s="896"/>
      <c r="D8" s="896"/>
      <c r="E8" s="894" t="s">
        <v>399</v>
      </c>
      <c r="F8" s="894"/>
      <c r="G8" s="894" t="s">
        <v>399</v>
      </c>
      <c r="H8" s="894"/>
      <c r="I8" s="177">
        <v>41944</v>
      </c>
      <c r="J8" s="221">
        <v>1</v>
      </c>
      <c r="K8" s="895" t="s">
        <v>463</v>
      </c>
      <c r="L8" s="895"/>
    </row>
    <row r="9" spans="2:12" x14ac:dyDescent="0.25">
      <c r="B9" s="897" t="s">
        <v>799</v>
      </c>
      <c r="C9" s="898"/>
      <c r="D9" s="898"/>
      <c r="E9" s="898"/>
      <c r="F9" s="898"/>
      <c r="G9" s="899"/>
      <c r="H9" s="897" t="s">
        <v>800</v>
      </c>
      <c r="I9" s="898"/>
      <c r="J9" s="898"/>
      <c r="K9" s="898"/>
      <c r="L9" s="899"/>
    </row>
    <row r="10" spans="2:12" x14ac:dyDescent="0.25">
      <c r="B10" s="897"/>
      <c r="C10" s="898"/>
      <c r="D10" s="898"/>
      <c r="E10" s="898"/>
      <c r="F10" s="898"/>
      <c r="G10" s="899"/>
      <c r="H10" s="897"/>
      <c r="I10" s="898"/>
      <c r="J10" s="898"/>
      <c r="K10" s="898"/>
      <c r="L10" s="899"/>
    </row>
    <row r="11" spans="2:12" x14ac:dyDescent="0.25">
      <c r="B11" s="897"/>
      <c r="C11" s="898"/>
      <c r="D11" s="898"/>
      <c r="E11" s="898"/>
      <c r="F11" s="898"/>
      <c r="G11" s="899"/>
      <c r="H11" s="897"/>
      <c r="I11" s="898"/>
      <c r="J11" s="898"/>
      <c r="K11" s="898"/>
      <c r="L11" s="899"/>
    </row>
    <row r="12" spans="2:12" x14ac:dyDescent="0.25">
      <c r="B12" s="897"/>
      <c r="C12" s="898"/>
      <c r="D12" s="898"/>
      <c r="E12" s="898"/>
      <c r="F12" s="898"/>
      <c r="G12" s="899"/>
      <c r="H12" s="897"/>
      <c r="I12" s="898"/>
      <c r="J12" s="898"/>
      <c r="K12" s="898"/>
      <c r="L12" s="899"/>
    </row>
    <row r="13" spans="2:12" x14ac:dyDescent="0.25">
      <c r="B13" s="897"/>
      <c r="C13" s="898"/>
      <c r="D13" s="898"/>
      <c r="E13" s="898"/>
      <c r="F13" s="898"/>
      <c r="G13" s="899"/>
      <c r="H13" s="897"/>
      <c r="I13" s="898"/>
      <c r="J13" s="898"/>
      <c r="K13" s="898"/>
      <c r="L13" s="899"/>
    </row>
    <row r="14" spans="2:12" x14ac:dyDescent="0.25">
      <c r="B14" s="897"/>
      <c r="C14" s="898"/>
      <c r="D14" s="898"/>
      <c r="E14" s="898"/>
      <c r="F14" s="898"/>
      <c r="G14" s="899"/>
      <c r="H14" s="897"/>
      <c r="I14" s="898"/>
      <c r="J14" s="898"/>
      <c r="K14" s="898"/>
      <c r="L14" s="899"/>
    </row>
    <row r="15" spans="2:12" x14ac:dyDescent="0.25">
      <c r="B15" s="897"/>
      <c r="C15" s="898"/>
      <c r="D15" s="898"/>
      <c r="E15" s="898"/>
      <c r="F15" s="898"/>
      <c r="G15" s="899"/>
      <c r="H15" s="897"/>
      <c r="I15" s="898"/>
      <c r="J15" s="898"/>
      <c r="K15" s="898"/>
      <c r="L15" s="899"/>
    </row>
    <row r="16" spans="2:12" x14ac:dyDescent="0.25">
      <c r="B16" s="897"/>
      <c r="C16" s="898"/>
      <c r="D16" s="898"/>
      <c r="E16" s="898"/>
      <c r="F16" s="898"/>
      <c r="G16" s="899"/>
      <c r="H16" s="897"/>
      <c r="I16" s="898"/>
      <c r="J16" s="898"/>
      <c r="K16" s="898"/>
      <c r="L16" s="899"/>
    </row>
    <row r="17" spans="2:12" x14ac:dyDescent="0.25">
      <c r="B17" s="897"/>
      <c r="C17" s="898"/>
      <c r="D17" s="898"/>
      <c r="E17" s="898"/>
      <c r="F17" s="898"/>
      <c r="G17" s="899"/>
      <c r="H17" s="897"/>
      <c r="I17" s="898"/>
      <c r="J17" s="898"/>
      <c r="K17" s="898"/>
      <c r="L17" s="899"/>
    </row>
    <row r="18" spans="2:12" x14ac:dyDescent="0.25">
      <c r="B18" s="897"/>
      <c r="C18" s="898"/>
      <c r="D18" s="898"/>
      <c r="E18" s="898"/>
      <c r="F18" s="898"/>
      <c r="G18" s="899"/>
      <c r="H18" s="897"/>
      <c r="I18" s="898"/>
      <c r="J18" s="898"/>
      <c r="K18" s="898"/>
      <c r="L18" s="899"/>
    </row>
    <row r="19" spans="2:12" x14ac:dyDescent="0.25">
      <c r="B19" s="897"/>
      <c r="C19" s="898"/>
      <c r="D19" s="898"/>
      <c r="E19" s="898"/>
      <c r="F19" s="898"/>
      <c r="G19" s="899"/>
      <c r="H19" s="897"/>
      <c r="I19" s="898"/>
      <c r="J19" s="898"/>
      <c r="K19" s="898"/>
      <c r="L19" s="899"/>
    </row>
    <row r="20" spans="2:12" x14ac:dyDescent="0.25">
      <c r="B20" s="897"/>
      <c r="C20" s="898"/>
      <c r="D20" s="898"/>
      <c r="E20" s="898"/>
      <c r="F20" s="898"/>
      <c r="G20" s="899"/>
      <c r="H20" s="897"/>
      <c r="I20" s="898"/>
      <c r="J20" s="898"/>
      <c r="K20" s="898"/>
      <c r="L20" s="899"/>
    </row>
    <row r="21" spans="2:12" x14ac:dyDescent="0.25">
      <c r="B21" s="897"/>
      <c r="C21" s="898"/>
      <c r="D21" s="898"/>
      <c r="E21" s="898"/>
      <c r="F21" s="898"/>
      <c r="G21" s="899"/>
      <c r="H21" s="897"/>
      <c r="I21" s="898"/>
      <c r="J21" s="898"/>
      <c r="K21" s="898"/>
      <c r="L21" s="899"/>
    </row>
    <row r="22" spans="2:12" x14ac:dyDescent="0.25">
      <c r="B22" s="897"/>
      <c r="C22" s="898"/>
      <c r="D22" s="898"/>
      <c r="E22" s="898"/>
      <c r="F22" s="898"/>
      <c r="G22" s="899"/>
      <c r="H22" s="897"/>
      <c r="I22" s="898"/>
      <c r="J22" s="898"/>
      <c r="K22" s="898"/>
      <c r="L22" s="899"/>
    </row>
    <row r="23" spans="2:12" x14ac:dyDescent="0.25">
      <c r="B23" s="900" t="s">
        <v>1247</v>
      </c>
      <c r="C23" s="901"/>
      <c r="D23" s="901"/>
      <c r="E23" s="901"/>
      <c r="F23" s="901"/>
      <c r="G23" s="902"/>
      <c r="H23" s="906" t="s">
        <v>1248</v>
      </c>
      <c r="I23" s="907"/>
      <c r="J23" s="907"/>
      <c r="K23" s="907"/>
      <c r="L23" s="908"/>
    </row>
    <row r="24" spans="2:12" ht="15.75" thickBot="1" x14ac:dyDescent="0.3">
      <c r="B24" s="903"/>
      <c r="C24" s="904"/>
      <c r="D24" s="904"/>
      <c r="E24" s="904"/>
      <c r="F24" s="904"/>
      <c r="G24" s="905"/>
      <c r="H24" s="909"/>
      <c r="I24" s="910"/>
      <c r="J24" s="910"/>
      <c r="K24" s="910"/>
      <c r="L24" s="911"/>
    </row>
    <row r="25" spans="2:12" x14ac:dyDescent="0.25">
      <c r="B25" s="912" t="s">
        <v>799</v>
      </c>
      <c r="C25" s="913"/>
      <c r="D25" s="913"/>
      <c r="E25" s="913"/>
      <c r="F25" s="913"/>
      <c r="G25" s="914"/>
      <c r="H25" s="912" t="s">
        <v>800</v>
      </c>
      <c r="I25" s="913"/>
      <c r="J25" s="913"/>
      <c r="K25" s="913"/>
      <c r="L25" s="914"/>
    </row>
    <row r="26" spans="2:12" x14ac:dyDescent="0.25">
      <c r="B26" s="897"/>
      <c r="C26" s="898"/>
      <c r="D26" s="898"/>
      <c r="E26" s="898"/>
      <c r="F26" s="898"/>
      <c r="G26" s="899"/>
      <c r="H26" s="897"/>
      <c r="I26" s="898"/>
      <c r="J26" s="898"/>
      <c r="K26" s="898"/>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2" x14ac:dyDescent="0.25">
      <c r="B33" s="897"/>
      <c r="C33" s="898"/>
      <c r="D33" s="898"/>
      <c r="E33" s="898"/>
      <c r="F33" s="898"/>
      <c r="G33" s="899"/>
      <c r="H33" s="897"/>
      <c r="I33" s="898"/>
      <c r="J33" s="898"/>
      <c r="K33" s="898"/>
      <c r="L33" s="899"/>
    </row>
    <row r="34" spans="2:12" x14ac:dyDescent="0.25">
      <c r="B34" s="897"/>
      <c r="C34" s="898"/>
      <c r="D34" s="898"/>
      <c r="E34" s="898"/>
      <c r="F34" s="898"/>
      <c r="G34" s="899"/>
      <c r="H34" s="897"/>
      <c r="I34" s="898"/>
      <c r="J34" s="898"/>
      <c r="K34" s="898"/>
      <c r="L34" s="899"/>
    </row>
    <row r="35" spans="2:12" x14ac:dyDescent="0.25">
      <c r="B35" s="897"/>
      <c r="C35" s="898"/>
      <c r="D35" s="898"/>
      <c r="E35" s="898"/>
      <c r="F35" s="898"/>
      <c r="G35" s="899"/>
      <c r="H35" s="897"/>
      <c r="I35" s="898"/>
      <c r="J35" s="898"/>
      <c r="K35" s="898"/>
      <c r="L35" s="899"/>
    </row>
    <row r="36" spans="2:12" x14ac:dyDescent="0.25">
      <c r="B36" s="897"/>
      <c r="C36" s="898"/>
      <c r="D36" s="898"/>
      <c r="E36" s="898"/>
      <c r="F36" s="898"/>
      <c r="G36" s="899"/>
      <c r="H36" s="897"/>
      <c r="I36" s="898"/>
      <c r="J36" s="898"/>
      <c r="K36" s="898"/>
      <c r="L36" s="899"/>
    </row>
    <row r="37" spans="2:12" x14ac:dyDescent="0.25">
      <c r="B37" s="897"/>
      <c r="C37" s="898"/>
      <c r="D37" s="898"/>
      <c r="E37" s="898"/>
      <c r="F37" s="898"/>
      <c r="G37" s="899"/>
      <c r="H37" s="897"/>
      <c r="I37" s="898"/>
      <c r="J37" s="898"/>
      <c r="K37" s="898"/>
      <c r="L37" s="899"/>
    </row>
    <row r="38" spans="2:12" x14ac:dyDescent="0.25">
      <c r="B38" s="897"/>
      <c r="C38" s="898"/>
      <c r="D38" s="898"/>
      <c r="E38" s="898"/>
      <c r="F38" s="898"/>
      <c r="G38" s="899"/>
      <c r="H38" s="897"/>
      <c r="I38" s="898"/>
      <c r="J38" s="898"/>
      <c r="K38" s="898"/>
      <c r="L38" s="899"/>
    </row>
    <row r="39" spans="2:12" x14ac:dyDescent="0.25">
      <c r="B39" s="900" t="s">
        <v>1249</v>
      </c>
      <c r="C39" s="901"/>
      <c r="D39" s="901"/>
      <c r="E39" s="901"/>
      <c r="F39" s="901"/>
      <c r="G39" s="902"/>
      <c r="H39" s="906" t="s">
        <v>1250</v>
      </c>
      <c r="I39" s="907"/>
      <c r="J39" s="907"/>
      <c r="K39" s="907"/>
      <c r="L39" s="908"/>
    </row>
    <row r="40" spans="2:12" ht="15.75" thickBot="1" x14ac:dyDescent="0.3">
      <c r="B40" s="903"/>
      <c r="C40" s="904"/>
      <c r="D40" s="904"/>
      <c r="E40" s="904"/>
      <c r="F40" s="904"/>
      <c r="G40" s="905"/>
      <c r="H40" s="909"/>
      <c r="I40" s="910"/>
      <c r="J40" s="910"/>
      <c r="K40" s="910"/>
      <c r="L40" s="911"/>
    </row>
    <row r="41" spans="2:12" ht="15" customHeight="1" x14ac:dyDescent="0.25">
      <c r="B41" s="912" t="s">
        <v>799</v>
      </c>
      <c r="C41" s="913"/>
      <c r="D41" s="913"/>
      <c r="E41" s="913"/>
      <c r="F41" s="913"/>
      <c r="G41" s="914"/>
      <c r="H41" s="912" t="s">
        <v>800</v>
      </c>
      <c r="I41" s="913"/>
      <c r="J41" s="913"/>
      <c r="K41" s="913"/>
      <c r="L41" s="914"/>
    </row>
    <row r="42" spans="2:12" ht="15" customHeight="1" x14ac:dyDescent="0.25">
      <c r="B42" s="897"/>
      <c r="C42" s="898"/>
      <c r="D42" s="898"/>
      <c r="E42" s="898"/>
      <c r="F42" s="898"/>
      <c r="G42" s="899"/>
      <c r="H42" s="897"/>
      <c r="I42" s="898"/>
      <c r="J42" s="898"/>
      <c r="K42" s="898"/>
      <c r="L42" s="899"/>
    </row>
    <row r="43" spans="2:12" ht="15" customHeight="1" x14ac:dyDescent="0.25">
      <c r="B43" s="897"/>
      <c r="C43" s="898"/>
      <c r="D43" s="898"/>
      <c r="E43" s="898"/>
      <c r="F43" s="898"/>
      <c r="G43" s="899"/>
      <c r="H43" s="897"/>
      <c r="I43" s="898"/>
      <c r="J43" s="898"/>
      <c r="K43" s="898"/>
      <c r="L43" s="899"/>
    </row>
    <row r="44" spans="2:12" ht="15" customHeight="1" x14ac:dyDescent="0.25">
      <c r="B44" s="897"/>
      <c r="C44" s="898"/>
      <c r="D44" s="898"/>
      <c r="E44" s="898"/>
      <c r="F44" s="898"/>
      <c r="G44" s="899"/>
      <c r="H44" s="897"/>
      <c r="I44" s="898"/>
      <c r="J44" s="898"/>
      <c r="K44" s="898"/>
      <c r="L44" s="899"/>
    </row>
    <row r="45" spans="2:12" ht="15" customHeight="1" x14ac:dyDescent="0.25">
      <c r="B45" s="897"/>
      <c r="C45" s="898"/>
      <c r="D45" s="898"/>
      <c r="E45" s="898"/>
      <c r="F45" s="898"/>
      <c r="G45" s="899"/>
      <c r="H45" s="897"/>
      <c r="I45" s="898"/>
      <c r="J45" s="898"/>
      <c r="K45" s="898"/>
      <c r="L45" s="899"/>
    </row>
    <row r="46" spans="2:12" ht="15" customHeight="1" x14ac:dyDescent="0.25">
      <c r="B46" s="897"/>
      <c r="C46" s="898"/>
      <c r="D46" s="898"/>
      <c r="E46" s="898"/>
      <c r="F46" s="898"/>
      <c r="G46" s="899"/>
      <c r="H46" s="897"/>
      <c r="I46" s="898"/>
      <c r="J46" s="898"/>
      <c r="K46" s="898"/>
      <c r="L46" s="899"/>
    </row>
    <row r="47" spans="2:12" ht="15" customHeight="1" x14ac:dyDescent="0.25">
      <c r="B47" s="897"/>
      <c r="C47" s="898"/>
      <c r="D47" s="898"/>
      <c r="E47" s="898"/>
      <c r="F47" s="898"/>
      <c r="G47" s="899"/>
      <c r="H47" s="897"/>
      <c r="I47" s="898"/>
      <c r="J47" s="898"/>
      <c r="K47" s="898"/>
      <c r="L47" s="899"/>
    </row>
    <row r="48" spans="2:12" ht="15" customHeight="1" x14ac:dyDescent="0.25">
      <c r="B48" s="897"/>
      <c r="C48" s="898"/>
      <c r="D48" s="898"/>
      <c r="E48" s="898"/>
      <c r="F48" s="898"/>
      <c r="G48" s="899"/>
      <c r="H48" s="897"/>
      <c r="I48" s="898"/>
      <c r="J48" s="898"/>
      <c r="K48" s="898"/>
      <c r="L48" s="899"/>
    </row>
    <row r="49" spans="2:12" ht="15" customHeight="1" x14ac:dyDescent="0.25">
      <c r="B49" s="897"/>
      <c r="C49" s="898"/>
      <c r="D49" s="898"/>
      <c r="E49" s="898"/>
      <c r="F49" s="898"/>
      <c r="G49" s="899"/>
      <c r="H49" s="897"/>
      <c r="I49" s="898"/>
      <c r="J49" s="898"/>
      <c r="K49" s="898"/>
      <c r="L49" s="899"/>
    </row>
    <row r="50" spans="2:12" ht="15" customHeight="1" x14ac:dyDescent="0.25">
      <c r="B50" s="897"/>
      <c r="C50" s="898"/>
      <c r="D50" s="898"/>
      <c r="E50" s="898"/>
      <c r="F50" s="898"/>
      <c r="G50" s="899"/>
      <c r="H50" s="897"/>
      <c r="I50" s="898"/>
      <c r="J50" s="898"/>
      <c r="K50" s="898"/>
      <c r="L50" s="899"/>
    </row>
    <row r="51" spans="2:12" ht="15" customHeight="1" x14ac:dyDescent="0.25">
      <c r="B51" s="897"/>
      <c r="C51" s="898"/>
      <c r="D51" s="898"/>
      <c r="E51" s="898"/>
      <c r="F51" s="898"/>
      <c r="G51" s="899"/>
      <c r="H51" s="897"/>
      <c r="I51" s="898"/>
      <c r="J51" s="898"/>
      <c r="K51" s="898"/>
      <c r="L51" s="899"/>
    </row>
    <row r="52" spans="2:12" ht="15" customHeight="1" x14ac:dyDescent="0.25">
      <c r="B52" s="897"/>
      <c r="C52" s="898"/>
      <c r="D52" s="898"/>
      <c r="E52" s="898"/>
      <c r="F52" s="898"/>
      <c r="G52" s="899"/>
      <c r="H52" s="897"/>
      <c r="I52" s="898"/>
      <c r="J52" s="898"/>
      <c r="K52" s="898"/>
      <c r="L52" s="899"/>
    </row>
    <row r="53" spans="2:12" ht="15" customHeight="1"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ht="31.5" customHeight="1" x14ac:dyDescent="0.25">
      <c r="B55" s="900" t="s">
        <v>1251</v>
      </c>
      <c r="C55" s="901"/>
      <c r="D55" s="901"/>
      <c r="E55" s="901"/>
      <c r="F55" s="901"/>
      <c r="G55" s="902"/>
      <c r="H55" s="906" t="s">
        <v>1252</v>
      </c>
      <c r="I55" s="907"/>
      <c r="J55" s="907"/>
      <c r="K55" s="907"/>
      <c r="L55" s="908"/>
    </row>
    <row r="56" spans="2:12" ht="15.75" thickBot="1" x14ac:dyDescent="0.3">
      <c r="B56" s="903"/>
      <c r="C56" s="904"/>
      <c r="D56" s="904"/>
      <c r="E56" s="904"/>
      <c r="F56" s="904"/>
      <c r="G56" s="905"/>
      <c r="H56" s="909"/>
      <c r="I56" s="910"/>
      <c r="J56" s="910"/>
      <c r="K56" s="910"/>
      <c r="L56" s="911"/>
    </row>
    <row r="57" spans="2:12" x14ac:dyDescent="0.25">
      <c r="B57" s="912" t="s">
        <v>799</v>
      </c>
      <c r="C57" s="913"/>
      <c r="D57" s="913"/>
      <c r="E57" s="913"/>
      <c r="F57" s="913"/>
      <c r="G57" s="914"/>
      <c r="H57" s="912" t="s">
        <v>800</v>
      </c>
      <c r="I57" s="913"/>
      <c r="J57" s="913"/>
      <c r="K57" s="913"/>
      <c r="L57" s="914"/>
    </row>
    <row r="58" spans="2:12" x14ac:dyDescent="0.25">
      <c r="B58" s="897"/>
      <c r="C58" s="898"/>
      <c r="D58" s="898"/>
      <c r="E58" s="898"/>
      <c r="F58" s="898"/>
      <c r="G58" s="899"/>
      <c r="H58" s="897"/>
      <c r="I58" s="898"/>
      <c r="J58" s="898"/>
      <c r="K58" s="898"/>
      <c r="L58" s="899"/>
    </row>
    <row r="59" spans="2:12" x14ac:dyDescent="0.25">
      <c r="B59" s="897"/>
      <c r="C59" s="898"/>
      <c r="D59" s="898"/>
      <c r="E59" s="898"/>
      <c r="F59" s="898"/>
      <c r="G59" s="899"/>
      <c r="H59" s="897"/>
      <c r="I59" s="898"/>
      <c r="J59" s="898"/>
      <c r="K59" s="898"/>
      <c r="L59" s="899"/>
    </row>
    <row r="60" spans="2:12" x14ac:dyDescent="0.25">
      <c r="B60" s="897"/>
      <c r="C60" s="898"/>
      <c r="D60" s="898"/>
      <c r="E60" s="898"/>
      <c r="F60" s="898"/>
      <c r="G60" s="899"/>
      <c r="H60" s="897"/>
      <c r="I60" s="898"/>
      <c r="J60" s="898"/>
      <c r="K60" s="898"/>
      <c r="L60" s="899"/>
    </row>
    <row r="61" spans="2:12" x14ac:dyDescent="0.25">
      <c r="B61" s="897"/>
      <c r="C61" s="898"/>
      <c r="D61" s="898"/>
      <c r="E61" s="898"/>
      <c r="F61" s="898"/>
      <c r="G61" s="899"/>
      <c r="H61" s="897"/>
      <c r="I61" s="898"/>
      <c r="J61" s="898"/>
      <c r="K61" s="898"/>
      <c r="L61" s="899"/>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2" x14ac:dyDescent="0.25">
      <c r="B65" s="897"/>
      <c r="C65" s="898"/>
      <c r="D65" s="898"/>
      <c r="E65" s="898"/>
      <c r="F65" s="898"/>
      <c r="G65" s="899"/>
      <c r="H65" s="897"/>
      <c r="I65" s="898"/>
      <c r="J65" s="898"/>
      <c r="K65" s="898"/>
      <c r="L65" s="899"/>
    </row>
    <row r="66" spans="2:12" x14ac:dyDescent="0.25">
      <c r="B66" s="897"/>
      <c r="C66" s="898"/>
      <c r="D66" s="898"/>
      <c r="E66" s="898"/>
      <c r="F66" s="898"/>
      <c r="G66" s="899"/>
      <c r="H66" s="897"/>
      <c r="I66" s="898"/>
      <c r="J66" s="898"/>
      <c r="K66" s="898"/>
      <c r="L66" s="899"/>
    </row>
    <row r="67" spans="2:12" x14ac:dyDescent="0.25">
      <c r="B67" s="897"/>
      <c r="C67" s="898"/>
      <c r="D67" s="898"/>
      <c r="E67" s="898"/>
      <c r="F67" s="898"/>
      <c r="G67" s="899"/>
      <c r="H67" s="897"/>
      <c r="I67" s="898"/>
      <c r="J67" s="898"/>
      <c r="K67" s="898"/>
      <c r="L67" s="899"/>
    </row>
    <row r="68" spans="2:12" x14ac:dyDescent="0.25">
      <c r="B68" s="897"/>
      <c r="C68" s="898"/>
      <c r="D68" s="898"/>
      <c r="E68" s="898"/>
      <c r="F68" s="898"/>
      <c r="G68" s="899"/>
      <c r="H68" s="897"/>
      <c r="I68" s="898"/>
      <c r="J68" s="898"/>
      <c r="K68" s="898"/>
      <c r="L68" s="899"/>
    </row>
    <row r="69" spans="2:12" x14ac:dyDescent="0.25">
      <c r="B69" s="897"/>
      <c r="C69" s="898"/>
      <c r="D69" s="898"/>
      <c r="E69" s="898"/>
      <c r="F69" s="898"/>
      <c r="G69" s="899"/>
      <c r="H69" s="897"/>
      <c r="I69" s="898"/>
      <c r="J69" s="898"/>
      <c r="K69" s="898"/>
      <c r="L69" s="899"/>
    </row>
    <row r="70" spans="2:12" x14ac:dyDescent="0.25">
      <c r="B70" s="897"/>
      <c r="C70" s="898"/>
      <c r="D70" s="898"/>
      <c r="E70" s="898"/>
      <c r="F70" s="898"/>
      <c r="G70" s="899"/>
      <c r="H70" s="897"/>
      <c r="I70" s="898"/>
      <c r="J70" s="898"/>
      <c r="K70" s="898"/>
      <c r="L70" s="899"/>
    </row>
    <row r="71" spans="2:12" x14ac:dyDescent="0.25">
      <c r="B71" s="900" t="s">
        <v>1253</v>
      </c>
      <c r="C71" s="901"/>
      <c r="D71" s="901"/>
      <c r="E71" s="901"/>
      <c r="F71" s="901"/>
      <c r="G71" s="902"/>
      <c r="H71" s="906" t="s">
        <v>1254</v>
      </c>
      <c r="I71" s="907"/>
      <c r="J71" s="907"/>
      <c r="K71" s="907"/>
      <c r="L71" s="908"/>
    </row>
    <row r="72" spans="2:12" ht="15.75" thickBot="1" x14ac:dyDescent="0.3">
      <c r="B72" s="903"/>
      <c r="C72" s="904"/>
      <c r="D72" s="904"/>
      <c r="E72" s="904"/>
      <c r="F72" s="904"/>
      <c r="G72" s="905"/>
      <c r="H72" s="909"/>
      <c r="I72" s="910"/>
      <c r="J72" s="910"/>
      <c r="K72" s="910"/>
      <c r="L72" s="911"/>
    </row>
    <row r="73" spans="2:12" x14ac:dyDescent="0.25">
      <c r="B73" s="912" t="s">
        <v>799</v>
      </c>
      <c r="C73" s="913"/>
      <c r="D73" s="913"/>
      <c r="E73" s="913"/>
      <c r="F73" s="913"/>
      <c r="G73" s="914"/>
      <c r="H73" s="912" t="s">
        <v>800</v>
      </c>
      <c r="I73" s="913"/>
      <c r="J73" s="913"/>
      <c r="K73" s="913"/>
      <c r="L73" s="914"/>
    </row>
    <row r="74" spans="2:12" x14ac:dyDescent="0.25">
      <c r="B74" s="897"/>
      <c r="C74" s="898"/>
      <c r="D74" s="898"/>
      <c r="E74" s="898"/>
      <c r="F74" s="898"/>
      <c r="G74" s="899"/>
      <c r="H74" s="897"/>
      <c r="I74" s="898"/>
      <c r="J74" s="898"/>
      <c r="K74" s="898"/>
      <c r="L74" s="899"/>
    </row>
    <row r="75" spans="2:12" x14ac:dyDescent="0.25">
      <c r="B75" s="897"/>
      <c r="C75" s="898"/>
      <c r="D75" s="898"/>
      <c r="E75" s="898"/>
      <c r="F75" s="898"/>
      <c r="G75" s="899"/>
      <c r="H75" s="897"/>
      <c r="I75" s="898"/>
      <c r="J75" s="898"/>
      <c r="K75" s="898"/>
      <c r="L75" s="899"/>
    </row>
    <row r="76" spans="2:12" x14ac:dyDescent="0.25">
      <c r="B76" s="897"/>
      <c r="C76" s="898"/>
      <c r="D76" s="898"/>
      <c r="E76" s="898"/>
      <c r="F76" s="898"/>
      <c r="G76" s="899"/>
      <c r="H76" s="897"/>
      <c r="I76" s="898"/>
      <c r="J76" s="898"/>
      <c r="K76" s="898"/>
      <c r="L76" s="899"/>
    </row>
    <row r="77" spans="2:12" x14ac:dyDescent="0.25">
      <c r="B77" s="897"/>
      <c r="C77" s="898"/>
      <c r="D77" s="898"/>
      <c r="E77" s="898"/>
      <c r="F77" s="898"/>
      <c r="G77" s="899"/>
      <c r="H77" s="897"/>
      <c r="I77" s="898"/>
      <c r="J77" s="898"/>
      <c r="K77" s="898"/>
      <c r="L77" s="899"/>
    </row>
    <row r="78" spans="2:12" x14ac:dyDescent="0.25">
      <c r="B78" s="897"/>
      <c r="C78" s="898"/>
      <c r="D78" s="898"/>
      <c r="E78" s="898"/>
      <c r="F78" s="898"/>
      <c r="G78" s="899"/>
      <c r="H78" s="897"/>
      <c r="I78" s="898"/>
      <c r="J78" s="898"/>
      <c r="K78" s="898"/>
      <c r="L78" s="899"/>
    </row>
    <row r="79" spans="2:12" x14ac:dyDescent="0.25">
      <c r="B79" s="897"/>
      <c r="C79" s="898"/>
      <c r="D79" s="898"/>
      <c r="E79" s="898"/>
      <c r="F79" s="898"/>
      <c r="G79" s="899"/>
      <c r="H79" s="897"/>
      <c r="I79" s="898"/>
      <c r="J79" s="898"/>
      <c r="K79" s="898"/>
      <c r="L79" s="899"/>
    </row>
    <row r="80" spans="2:12" x14ac:dyDescent="0.25">
      <c r="B80" s="897"/>
      <c r="C80" s="898"/>
      <c r="D80" s="898"/>
      <c r="E80" s="898"/>
      <c r="F80" s="898"/>
      <c r="G80" s="899"/>
      <c r="H80" s="897"/>
      <c r="I80" s="898"/>
      <c r="J80" s="898"/>
      <c r="K80" s="898"/>
      <c r="L80" s="899"/>
    </row>
    <row r="81" spans="2:12" x14ac:dyDescent="0.25">
      <c r="B81" s="897"/>
      <c r="C81" s="898"/>
      <c r="D81" s="898"/>
      <c r="E81" s="898"/>
      <c r="F81" s="898"/>
      <c r="G81" s="899"/>
      <c r="H81" s="897"/>
      <c r="I81" s="898"/>
      <c r="J81" s="898"/>
      <c r="K81" s="898"/>
      <c r="L81" s="899"/>
    </row>
    <row r="82" spans="2:12" x14ac:dyDescent="0.25">
      <c r="B82" s="897"/>
      <c r="C82" s="898"/>
      <c r="D82" s="898"/>
      <c r="E82" s="898"/>
      <c r="F82" s="898"/>
      <c r="G82" s="899"/>
      <c r="H82" s="897"/>
      <c r="I82" s="898"/>
      <c r="J82" s="898"/>
      <c r="K82" s="898"/>
      <c r="L82" s="899"/>
    </row>
    <row r="83" spans="2:12" x14ac:dyDescent="0.25">
      <c r="B83" s="897"/>
      <c r="C83" s="898"/>
      <c r="D83" s="898"/>
      <c r="E83" s="898"/>
      <c r="F83" s="898"/>
      <c r="G83" s="899"/>
      <c r="H83" s="897"/>
      <c r="I83" s="898"/>
      <c r="J83" s="898"/>
      <c r="K83" s="898"/>
      <c r="L83" s="899"/>
    </row>
    <row r="84" spans="2:12" x14ac:dyDescent="0.25">
      <c r="B84" s="897"/>
      <c r="C84" s="898"/>
      <c r="D84" s="898"/>
      <c r="E84" s="898"/>
      <c r="F84" s="898"/>
      <c r="G84" s="899"/>
      <c r="H84" s="897"/>
      <c r="I84" s="898"/>
      <c r="J84" s="898"/>
      <c r="K84" s="898"/>
      <c r="L84" s="899"/>
    </row>
    <row r="85" spans="2:12" x14ac:dyDescent="0.25">
      <c r="B85" s="897"/>
      <c r="C85" s="898"/>
      <c r="D85" s="898"/>
      <c r="E85" s="898"/>
      <c r="F85" s="898"/>
      <c r="G85" s="899"/>
      <c r="H85" s="897"/>
      <c r="I85" s="898"/>
      <c r="J85" s="898"/>
      <c r="K85" s="898"/>
      <c r="L85" s="899"/>
    </row>
    <row r="86" spans="2:12" x14ac:dyDescent="0.25">
      <c r="B86" s="897"/>
      <c r="C86" s="898"/>
      <c r="D86" s="898"/>
      <c r="E86" s="898"/>
      <c r="F86" s="898"/>
      <c r="G86" s="899"/>
      <c r="H86" s="897"/>
      <c r="I86" s="898"/>
      <c r="J86" s="898"/>
      <c r="K86" s="898"/>
      <c r="L86" s="899"/>
    </row>
    <row r="87" spans="2:12" x14ac:dyDescent="0.25">
      <c r="B87" s="900" t="s">
        <v>1255</v>
      </c>
      <c r="C87" s="901"/>
      <c r="D87" s="901"/>
      <c r="E87" s="901"/>
      <c r="F87" s="901"/>
      <c r="G87" s="902"/>
      <c r="H87" s="906" t="s">
        <v>1256</v>
      </c>
      <c r="I87" s="907"/>
      <c r="J87" s="907"/>
      <c r="K87" s="907"/>
      <c r="L87" s="908"/>
    </row>
    <row r="88" spans="2:12" ht="15.75" thickBot="1" x14ac:dyDescent="0.3">
      <c r="B88" s="903"/>
      <c r="C88" s="904"/>
      <c r="D88" s="904"/>
      <c r="E88" s="904"/>
      <c r="F88" s="904"/>
      <c r="G88" s="905"/>
      <c r="H88" s="909"/>
      <c r="I88" s="910"/>
      <c r="J88" s="910"/>
      <c r="K88" s="910"/>
      <c r="L88" s="911"/>
    </row>
  </sheetData>
  <mergeCells count="36">
    <mergeCell ref="B87:G88"/>
    <mergeCell ref="H87:L88"/>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9"/>
  <sheetViews>
    <sheetView view="pageBreakPreview" topLeftCell="A73" zoomScale="90" zoomScaleNormal="80" zoomScaleSheetLayoutView="90" zoomScalePageLayoutView="110" workbookViewId="0">
      <selection activeCell="H78" sqref="H78:L91"/>
    </sheetView>
  </sheetViews>
  <sheetFormatPr baseColWidth="10" defaultColWidth="11.42578125" defaultRowHeight="15" x14ac:dyDescent="0.25"/>
  <cols>
    <col min="1" max="1" width="3.7109375" style="98" customWidth="1"/>
    <col min="2" max="2" width="4.7109375" style="98" customWidth="1"/>
    <col min="3" max="3" width="8.28515625" style="98" customWidth="1"/>
    <col min="4" max="4" width="8" style="98" customWidth="1"/>
    <col min="5" max="5" width="11.42578125" style="98"/>
    <col min="6" max="6" width="11.85546875" style="98" customWidth="1"/>
    <col min="7" max="7" width="9.5703125" style="98" customWidth="1"/>
    <col min="8" max="8" width="12" style="98" customWidth="1"/>
    <col min="9" max="9" width="13.85546875" style="98" bestFit="1" customWidth="1"/>
    <col min="10" max="10" width="13" style="98" customWidth="1"/>
    <col min="11" max="11" width="13.42578125" style="98" customWidth="1"/>
    <col min="12" max="12" width="9.42578125" style="98" customWidth="1"/>
    <col min="13" max="13" width="11.42578125" style="98" hidden="1" customWidth="1"/>
    <col min="14" max="16384" width="11.42578125" style="98"/>
  </cols>
  <sheetData>
    <row r="1" spans="2:13" x14ac:dyDescent="0.25">
      <c r="B1" s="876"/>
      <c r="C1" s="877"/>
      <c r="D1" s="878"/>
      <c r="E1" s="882" t="s">
        <v>393</v>
      </c>
      <c r="F1" s="882"/>
      <c r="G1" s="882"/>
      <c r="H1" s="882"/>
      <c r="I1" s="882"/>
      <c r="J1" s="882"/>
      <c r="K1" s="884"/>
      <c r="L1" s="885"/>
    </row>
    <row r="2" spans="2:13" ht="1.5" customHeight="1" x14ac:dyDescent="0.25">
      <c r="B2" s="879"/>
      <c r="C2" s="928"/>
      <c r="D2" s="881"/>
      <c r="E2" s="929"/>
      <c r="F2" s="929"/>
      <c r="G2" s="929"/>
      <c r="H2" s="929"/>
      <c r="I2" s="929"/>
      <c r="J2" s="929"/>
      <c r="K2" s="886"/>
      <c r="L2" s="887"/>
    </row>
    <row r="3" spans="2:13" ht="3.75" customHeight="1" x14ac:dyDescent="0.25">
      <c r="B3" s="879"/>
      <c r="C3" s="928"/>
      <c r="D3" s="881"/>
      <c r="E3" s="929"/>
      <c r="F3" s="929"/>
      <c r="G3" s="929"/>
      <c r="H3" s="929"/>
      <c r="I3" s="929"/>
      <c r="J3" s="929"/>
      <c r="K3" s="886"/>
      <c r="L3" s="887"/>
    </row>
    <row r="4" spans="2:13" ht="20.25" customHeight="1" x14ac:dyDescent="0.25">
      <c r="B4" s="879"/>
      <c r="C4" s="928"/>
      <c r="D4" s="881"/>
      <c r="E4" s="930" t="s">
        <v>487</v>
      </c>
      <c r="F4" s="930"/>
      <c r="G4" s="930"/>
      <c r="H4" s="930"/>
      <c r="I4" s="930"/>
      <c r="J4" s="930"/>
      <c r="K4" s="886"/>
      <c r="L4" s="887"/>
    </row>
    <row r="5" spans="2:13" ht="4.5" customHeight="1" x14ac:dyDescent="0.25">
      <c r="B5" s="879"/>
      <c r="C5" s="928"/>
      <c r="D5" s="881"/>
      <c r="E5" s="931"/>
      <c r="F5" s="931"/>
      <c r="G5" s="931"/>
      <c r="H5" s="931"/>
      <c r="I5" s="932" t="s">
        <v>462</v>
      </c>
      <c r="J5" s="933"/>
      <c r="K5" s="886"/>
      <c r="L5" s="887"/>
      <c r="M5" s="158"/>
    </row>
    <row r="6" spans="2:13" ht="24.95" customHeight="1" x14ac:dyDescent="0.25">
      <c r="B6" s="879"/>
      <c r="C6" s="928"/>
      <c r="D6" s="881"/>
      <c r="E6" s="159" t="s">
        <v>460</v>
      </c>
      <c r="F6" s="160"/>
      <c r="G6" s="161" t="s">
        <v>461</v>
      </c>
      <c r="H6" s="160"/>
      <c r="I6" s="932"/>
      <c r="J6" s="933"/>
      <c r="K6" s="892"/>
      <c r="L6" s="893"/>
    </row>
    <row r="7" spans="2:13" ht="24.95" customHeight="1" x14ac:dyDescent="0.25">
      <c r="B7" s="922" t="s">
        <v>395</v>
      </c>
      <c r="C7" s="894"/>
      <c r="D7" s="894"/>
      <c r="E7" s="894" t="s">
        <v>111</v>
      </c>
      <c r="F7" s="894"/>
      <c r="G7" s="894" t="s">
        <v>112</v>
      </c>
      <c r="H7" s="894"/>
      <c r="I7" s="168" t="s">
        <v>4</v>
      </c>
      <c r="J7" s="168" t="s">
        <v>2</v>
      </c>
      <c r="K7" s="895" t="s">
        <v>0</v>
      </c>
      <c r="L7" s="923"/>
    </row>
    <row r="8" spans="2:13" ht="24.95" customHeight="1" x14ac:dyDescent="0.25">
      <c r="B8" s="924" t="s">
        <v>398</v>
      </c>
      <c r="C8" s="896"/>
      <c r="D8" s="896"/>
      <c r="E8" s="894" t="s">
        <v>399</v>
      </c>
      <c r="F8" s="894"/>
      <c r="G8" s="894" t="s">
        <v>399</v>
      </c>
      <c r="H8" s="894"/>
      <c r="I8" s="162">
        <v>41944</v>
      </c>
      <c r="J8" s="168">
        <v>1</v>
      </c>
      <c r="K8" s="895" t="s">
        <v>463</v>
      </c>
      <c r="L8" s="923"/>
    </row>
    <row r="9" spans="2:13" ht="24" customHeight="1" thickBot="1" x14ac:dyDescent="0.3">
      <c r="B9" s="925" t="s">
        <v>388</v>
      </c>
      <c r="C9" s="926"/>
      <c r="D9" s="926"/>
      <c r="E9" s="926"/>
      <c r="F9" s="926"/>
      <c r="G9" s="926"/>
      <c r="H9" s="926"/>
      <c r="I9" s="926"/>
      <c r="J9" s="926"/>
      <c r="K9" s="926"/>
      <c r="L9" s="927"/>
    </row>
    <row r="10" spans="2:13" ht="15.75" customHeight="1" x14ac:dyDescent="0.25">
      <c r="B10" s="912" t="s">
        <v>799</v>
      </c>
      <c r="C10" s="913"/>
      <c r="D10" s="913"/>
      <c r="E10" s="913"/>
      <c r="F10" s="913"/>
      <c r="G10" s="914"/>
      <c r="H10" s="912" t="s">
        <v>800</v>
      </c>
      <c r="I10" s="913"/>
      <c r="J10" s="913"/>
      <c r="K10" s="913"/>
      <c r="L10" s="914"/>
    </row>
    <row r="11" spans="2:13" x14ac:dyDescent="0.25">
      <c r="B11" s="897"/>
      <c r="C11" s="898"/>
      <c r="D11" s="898"/>
      <c r="E11" s="898"/>
      <c r="F11" s="898"/>
      <c r="G11" s="899"/>
      <c r="H11" s="897"/>
      <c r="I11" s="898"/>
      <c r="J11" s="898"/>
      <c r="K11" s="898"/>
      <c r="L11" s="899"/>
    </row>
    <row r="12" spans="2:13" x14ac:dyDescent="0.25">
      <c r="B12" s="897"/>
      <c r="C12" s="898"/>
      <c r="D12" s="898"/>
      <c r="E12" s="898"/>
      <c r="F12" s="898"/>
      <c r="G12" s="899"/>
      <c r="H12" s="897"/>
      <c r="I12" s="898"/>
      <c r="J12" s="898"/>
      <c r="K12" s="898"/>
      <c r="L12" s="899"/>
    </row>
    <row r="13" spans="2:13" x14ac:dyDescent="0.25">
      <c r="B13" s="897"/>
      <c r="C13" s="898"/>
      <c r="D13" s="898"/>
      <c r="E13" s="898"/>
      <c r="F13" s="898"/>
      <c r="G13" s="899"/>
      <c r="H13" s="897"/>
      <c r="I13" s="898"/>
      <c r="J13" s="898"/>
      <c r="K13" s="898"/>
      <c r="L13" s="899"/>
    </row>
    <row r="14" spans="2:13" x14ac:dyDescent="0.25">
      <c r="B14" s="897"/>
      <c r="C14" s="898"/>
      <c r="D14" s="898"/>
      <c r="E14" s="898"/>
      <c r="F14" s="898"/>
      <c r="G14" s="899"/>
      <c r="H14" s="897"/>
      <c r="I14" s="898"/>
      <c r="J14" s="898"/>
      <c r="K14" s="898"/>
      <c r="L14" s="899"/>
    </row>
    <row r="15" spans="2:13" x14ac:dyDescent="0.25">
      <c r="B15" s="897"/>
      <c r="C15" s="898"/>
      <c r="D15" s="898"/>
      <c r="E15" s="898"/>
      <c r="F15" s="898"/>
      <c r="G15" s="899"/>
      <c r="H15" s="897"/>
      <c r="I15" s="898"/>
      <c r="J15" s="898"/>
      <c r="K15" s="898"/>
      <c r="L15" s="899"/>
    </row>
    <row r="16" spans="2:13" x14ac:dyDescent="0.25">
      <c r="B16" s="897"/>
      <c r="C16" s="898"/>
      <c r="D16" s="898"/>
      <c r="E16" s="898"/>
      <c r="F16" s="898"/>
      <c r="G16" s="899"/>
      <c r="H16" s="897"/>
      <c r="I16" s="898"/>
      <c r="J16" s="898"/>
      <c r="K16" s="898"/>
      <c r="L16" s="899"/>
    </row>
    <row r="17" spans="2:12" x14ac:dyDescent="0.25">
      <c r="B17" s="897"/>
      <c r="C17" s="898"/>
      <c r="D17" s="898"/>
      <c r="E17" s="898"/>
      <c r="F17" s="898"/>
      <c r="G17" s="899"/>
      <c r="H17" s="897"/>
      <c r="I17" s="898"/>
      <c r="J17" s="898"/>
      <c r="K17" s="898"/>
      <c r="L17" s="899"/>
    </row>
    <row r="18" spans="2:12" x14ac:dyDescent="0.25">
      <c r="B18" s="897"/>
      <c r="C18" s="898"/>
      <c r="D18" s="898"/>
      <c r="E18" s="898"/>
      <c r="F18" s="898"/>
      <c r="G18" s="899"/>
      <c r="H18" s="897"/>
      <c r="I18" s="898"/>
      <c r="J18" s="898"/>
      <c r="K18" s="898"/>
      <c r="L18" s="899"/>
    </row>
    <row r="19" spans="2:12" x14ac:dyDescent="0.25">
      <c r="B19" s="897"/>
      <c r="C19" s="898"/>
      <c r="D19" s="898"/>
      <c r="E19" s="898"/>
      <c r="F19" s="898"/>
      <c r="G19" s="899"/>
      <c r="H19" s="897"/>
      <c r="I19" s="898"/>
      <c r="J19" s="898"/>
      <c r="K19" s="898"/>
      <c r="L19" s="899"/>
    </row>
    <row r="20" spans="2:12" x14ac:dyDescent="0.25">
      <c r="B20" s="897"/>
      <c r="C20" s="898"/>
      <c r="D20" s="898"/>
      <c r="E20" s="898"/>
      <c r="F20" s="898"/>
      <c r="G20" s="899"/>
      <c r="H20" s="897"/>
      <c r="I20" s="898"/>
      <c r="J20" s="898"/>
      <c r="K20" s="898"/>
      <c r="L20" s="899"/>
    </row>
    <row r="21" spans="2:12" x14ac:dyDescent="0.25">
      <c r="B21" s="897"/>
      <c r="C21" s="898"/>
      <c r="D21" s="898"/>
      <c r="E21" s="898"/>
      <c r="F21" s="898"/>
      <c r="G21" s="899"/>
      <c r="H21" s="897"/>
      <c r="I21" s="898"/>
      <c r="J21" s="898"/>
      <c r="K21" s="898"/>
      <c r="L21" s="899"/>
    </row>
    <row r="22" spans="2:12" x14ac:dyDescent="0.25">
      <c r="B22" s="897"/>
      <c r="C22" s="898"/>
      <c r="D22" s="898"/>
      <c r="E22" s="898"/>
      <c r="F22" s="898"/>
      <c r="G22" s="899"/>
      <c r="H22" s="897"/>
      <c r="I22" s="898"/>
      <c r="J22" s="898"/>
      <c r="K22" s="898"/>
      <c r="L22" s="899"/>
    </row>
    <row r="23" spans="2:12" x14ac:dyDescent="0.25">
      <c r="B23" s="897"/>
      <c r="C23" s="898"/>
      <c r="D23" s="898"/>
      <c r="E23" s="898"/>
      <c r="F23" s="898"/>
      <c r="G23" s="899"/>
      <c r="H23" s="897"/>
      <c r="I23" s="898"/>
      <c r="J23" s="898"/>
      <c r="K23" s="898"/>
      <c r="L23" s="899"/>
    </row>
    <row r="24" spans="2:12" ht="27.6" customHeight="1" x14ac:dyDescent="0.25">
      <c r="B24" s="900" t="s">
        <v>1037</v>
      </c>
      <c r="C24" s="901"/>
      <c r="D24" s="901"/>
      <c r="E24" s="901"/>
      <c r="F24" s="901"/>
      <c r="G24" s="902"/>
      <c r="H24" s="906" t="s">
        <v>1038</v>
      </c>
      <c r="I24" s="907"/>
      <c r="J24" s="907"/>
      <c r="K24" s="907"/>
      <c r="L24" s="908"/>
    </row>
    <row r="25" spans="2:12" ht="27" customHeight="1" thickBot="1" x14ac:dyDescent="0.3">
      <c r="B25" s="903"/>
      <c r="C25" s="904"/>
      <c r="D25" s="904"/>
      <c r="E25" s="904"/>
      <c r="F25" s="904"/>
      <c r="G25" s="905"/>
      <c r="H25" s="909"/>
      <c r="I25" s="910"/>
      <c r="J25" s="910"/>
      <c r="K25" s="910"/>
      <c r="L25" s="911"/>
    </row>
    <row r="26" spans="2:12" x14ac:dyDescent="0.25">
      <c r="B26" s="897" t="s">
        <v>801</v>
      </c>
      <c r="C26" s="921"/>
      <c r="D26" s="921"/>
      <c r="E26" s="921"/>
      <c r="F26" s="921"/>
      <c r="G26" s="899"/>
      <c r="H26" s="897" t="s">
        <v>802</v>
      </c>
      <c r="I26" s="921"/>
      <c r="J26" s="921"/>
      <c r="K26" s="921"/>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2" x14ac:dyDescent="0.25">
      <c r="B33" s="897"/>
      <c r="C33" s="898"/>
      <c r="D33" s="898"/>
      <c r="E33" s="898"/>
      <c r="F33" s="898"/>
      <c r="G33" s="899"/>
      <c r="H33" s="897"/>
      <c r="I33" s="898"/>
      <c r="J33" s="898"/>
      <c r="K33" s="898"/>
      <c r="L33" s="899"/>
    </row>
    <row r="34" spans="2:12" x14ac:dyDescent="0.25">
      <c r="B34" s="897"/>
      <c r="C34" s="898"/>
      <c r="D34" s="898"/>
      <c r="E34" s="898"/>
      <c r="F34" s="898"/>
      <c r="G34" s="899"/>
      <c r="H34" s="897"/>
      <c r="I34" s="898"/>
      <c r="J34" s="898"/>
      <c r="K34" s="898"/>
      <c r="L34" s="899"/>
    </row>
    <row r="35" spans="2:12" x14ac:dyDescent="0.25">
      <c r="B35" s="897"/>
      <c r="C35" s="898"/>
      <c r="D35" s="898"/>
      <c r="E35" s="898"/>
      <c r="F35" s="898"/>
      <c r="G35" s="899"/>
      <c r="H35" s="897"/>
      <c r="I35" s="898"/>
      <c r="J35" s="898"/>
      <c r="K35" s="898"/>
      <c r="L35" s="899"/>
    </row>
    <row r="36" spans="2:12" x14ac:dyDescent="0.25">
      <c r="B36" s="897"/>
      <c r="C36" s="898"/>
      <c r="D36" s="898"/>
      <c r="E36" s="898"/>
      <c r="F36" s="898"/>
      <c r="G36" s="899"/>
      <c r="H36" s="897"/>
      <c r="I36" s="898"/>
      <c r="J36" s="898"/>
      <c r="K36" s="898"/>
      <c r="L36" s="899"/>
    </row>
    <row r="37" spans="2:12" x14ac:dyDescent="0.25">
      <c r="B37" s="897"/>
      <c r="C37" s="898"/>
      <c r="D37" s="898"/>
      <c r="E37" s="898"/>
      <c r="F37" s="898"/>
      <c r="G37" s="899"/>
      <c r="H37" s="897"/>
      <c r="I37" s="898"/>
      <c r="J37" s="898"/>
      <c r="K37" s="898"/>
      <c r="L37" s="899"/>
    </row>
    <row r="38" spans="2:12" x14ac:dyDescent="0.25">
      <c r="B38" s="897"/>
      <c r="C38" s="898"/>
      <c r="D38" s="898"/>
      <c r="E38" s="898"/>
      <c r="F38" s="898"/>
      <c r="G38" s="899"/>
      <c r="H38" s="897"/>
      <c r="I38" s="898"/>
      <c r="J38" s="898"/>
      <c r="K38" s="898"/>
      <c r="L38" s="899"/>
    </row>
    <row r="39" spans="2:12" x14ac:dyDescent="0.25">
      <c r="B39" s="897"/>
      <c r="C39" s="898"/>
      <c r="D39" s="898"/>
      <c r="E39" s="898"/>
      <c r="F39" s="898"/>
      <c r="G39" s="899"/>
      <c r="H39" s="897"/>
      <c r="I39" s="898"/>
      <c r="J39" s="898"/>
      <c r="K39" s="898"/>
      <c r="L39" s="899"/>
    </row>
    <row r="40" spans="2:12" ht="22.9" customHeight="1" x14ac:dyDescent="0.25">
      <c r="B40" s="900" t="s">
        <v>1039</v>
      </c>
      <c r="C40" s="901"/>
      <c r="D40" s="901"/>
      <c r="E40" s="901"/>
      <c r="F40" s="901"/>
      <c r="G40" s="902"/>
      <c r="H40" s="906" t="s">
        <v>1040</v>
      </c>
      <c r="I40" s="907"/>
      <c r="J40" s="907"/>
      <c r="K40" s="907"/>
      <c r="L40" s="908"/>
    </row>
    <row r="41" spans="2:12" ht="23.45" customHeight="1" thickBot="1" x14ac:dyDescent="0.3">
      <c r="B41" s="903"/>
      <c r="C41" s="904"/>
      <c r="D41" s="904"/>
      <c r="E41" s="904"/>
      <c r="F41" s="904"/>
      <c r="G41" s="905"/>
      <c r="H41" s="909"/>
      <c r="I41" s="910"/>
      <c r="J41" s="910"/>
      <c r="K41" s="910"/>
      <c r="L41" s="911"/>
    </row>
    <row r="42" spans="2:12" x14ac:dyDescent="0.25">
      <c r="B42" s="912" t="s">
        <v>801</v>
      </c>
      <c r="C42" s="913"/>
      <c r="D42" s="913"/>
      <c r="E42" s="913"/>
      <c r="F42" s="913"/>
      <c r="G42" s="914"/>
      <c r="H42" s="912" t="s">
        <v>802</v>
      </c>
      <c r="I42" s="913"/>
      <c r="J42" s="913"/>
      <c r="K42" s="913"/>
      <c r="L42" s="914"/>
    </row>
    <row r="43" spans="2:12" x14ac:dyDescent="0.25">
      <c r="B43" s="897"/>
      <c r="C43" s="898"/>
      <c r="D43" s="898"/>
      <c r="E43" s="898"/>
      <c r="F43" s="898"/>
      <c r="G43" s="899"/>
      <c r="H43" s="897"/>
      <c r="I43" s="898"/>
      <c r="J43" s="898"/>
      <c r="K43" s="898"/>
      <c r="L43" s="899"/>
    </row>
    <row r="44" spans="2:12" x14ac:dyDescent="0.25">
      <c r="B44" s="897"/>
      <c r="C44" s="898"/>
      <c r="D44" s="898"/>
      <c r="E44" s="898"/>
      <c r="F44" s="898"/>
      <c r="G44" s="899"/>
      <c r="H44" s="897"/>
      <c r="I44" s="898"/>
      <c r="J44" s="898"/>
      <c r="K44" s="898"/>
      <c r="L44" s="899"/>
    </row>
    <row r="45" spans="2:12" x14ac:dyDescent="0.25">
      <c r="B45" s="897"/>
      <c r="C45" s="898"/>
      <c r="D45" s="898"/>
      <c r="E45" s="898"/>
      <c r="F45" s="898"/>
      <c r="G45" s="899"/>
      <c r="H45" s="897"/>
      <c r="I45" s="898"/>
      <c r="J45" s="898"/>
      <c r="K45" s="898"/>
      <c r="L45" s="899"/>
    </row>
    <row r="46" spans="2:12" x14ac:dyDescent="0.25">
      <c r="B46" s="897"/>
      <c r="C46" s="898"/>
      <c r="D46" s="898"/>
      <c r="E46" s="898"/>
      <c r="F46" s="898"/>
      <c r="G46" s="899"/>
      <c r="H46" s="897"/>
      <c r="I46" s="898"/>
      <c r="J46" s="898"/>
      <c r="K46" s="898"/>
      <c r="L46" s="899"/>
    </row>
    <row r="47" spans="2:12" x14ac:dyDescent="0.25">
      <c r="B47" s="897"/>
      <c r="C47" s="898"/>
      <c r="D47" s="898"/>
      <c r="E47" s="898"/>
      <c r="F47" s="898"/>
      <c r="G47" s="899"/>
      <c r="H47" s="897"/>
      <c r="I47" s="898"/>
      <c r="J47" s="898"/>
      <c r="K47" s="898"/>
      <c r="L47" s="899"/>
    </row>
    <row r="48" spans="2:12" x14ac:dyDescent="0.25">
      <c r="B48" s="897"/>
      <c r="C48" s="898"/>
      <c r="D48" s="898"/>
      <c r="E48" s="898"/>
      <c r="F48" s="898"/>
      <c r="G48" s="899"/>
      <c r="H48" s="897"/>
      <c r="I48" s="898"/>
      <c r="J48" s="898"/>
      <c r="K48" s="898"/>
      <c r="L48" s="899"/>
    </row>
    <row r="49" spans="2:12" x14ac:dyDescent="0.25">
      <c r="B49" s="897"/>
      <c r="C49" s="898"/>
      <c r="D49" s="898"/>
      <c r="E49" s="898"/>
      <c r="F49" s="898"/>
      <c r="G49" s="899"/>
      <c r="H49" s="897"/>
      <c r="I49" s="898"/>
      <c r="J49" s="898"/>
      <c r="K49" s="898"/>
      <c r="L49" s="899"/>
    </row>
    <row r="50" spans="2:12" x14ac:dyDescent="0.25">
      <c r="B50" s="897"/>
      <c r="C50" s="898"/>
      <c r="D50" s="898"/>
      <c r="E50" s="898"/>
      <c r="F50" s="898"/>
      <c r="G50" s="899"/>
      <c r="H50" s="897"/>
      <c r="I50" s="898"/>
      <c r="J50" s="898"/>
      <c r="K50" s="898"/>
      <c r="L50" s="899"/>
    </row>
    <row r="51" spans="2:12" x14ac:dyDescent="0.25">
      <c r="B51" s="897"/>
      <c r="C51" s="898"/>
      <c r="D51" s="898"/>
      <c r="E51" s="898"/>
      <c r="F51" s="898"/>
      <c r="G51" s="899"/>
      <c r="H51" s="897"/>
      <c r="I51" s="898"/>
      <c r="J51" s="898"/>
      <c r="K51" s="898"/>
      <c r="L51" s="899"/>
    </row>
    <row r="52" spans="2:12" x14ac:dyDescent="0.25">
      <c r="B52" s="897"/>
      <c r="C52" s="898"/>
      <c r="D52" s="898"/>
      <c r="E52" s="898"/>
      <c r="F52" s="898"/>
      <c r="G52" s="899"/>
      <c r="H52" s="897"/>
      <c r="I52" s="898"/>
      <c r="J52" s="898"/>
      <c r="K52" s="898"/>
      <c r="L52" s="899"/>
    </row>
    <row r="53" spans="2:12"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x14ac:dyDescent="0.25">
      <c r="B55" s="897"/>
      <c r="C55" s="898"/>
      <c r="D55" s="898"/>
      <c r="E55" s="898"/>
      <c r="F55" s="898"/>
      <c r="G55" s="899"/>
      <c r="H55" s="897"/>
      <c r="I55" s="898"/>
      <c r="J55" s="898"/>
      <c r="K55" s="898"/>
      <c r="L55" s="899"/>
    </row>
    <row r="56" spans="2:12" ht="25.15" customHeight="1" x14ac:dyDescent="0.25">
      <c r="B56" s="900" t="s">
        <v>1041</v>
      </c>
      <c r="C56" s="901"/>
      <c r="D56" s="901"/>
      <c r="E56" s="901"/>
      <c r="F56" s="901"/>
      <c r="G56" s="902"/>
      <c r="H56" s="906" t="s">
        <v>1042</v>
      </c>
      <c r="I56" s="907"/>
      <c r="J56" s="907"/>
      <c r="K56" s="907"/>
      <c r="L56" s="908"/>
    </row>
    <row r="57" spans="2:12" ht="28.15" customHeight="1" thickBot="1" x14ac:dyDescent="0.3">
      <c r="B57" s="903"/>
      <c r="C57" s="904"/>
      <c r="D57" s="904"/>
      <c r="E57" s="904"/>
      <c r="F57" s="904"/>
      <c r="G57" s="905"/>
      <c r="H57" s="909"/>
      <c r="I57" s="910"/>
      <c r="J57" s="910"/>
      <c r="K57" s="910"/>
      <c r="L57" s="911"/>
    </row>
    <row r="58" spans="2:12" s="172" customFormat="1" ht="206.45" customHeight="1" thickBot="1" x14ac:dyDescent="0.3">
      <c r="B58" s="918"/>
      <c r="C58" s="919"/>
      <c r="D58" s="919"/>
      <c r="E58" s="919"/>
      <c r="F58" s="919"/>
      <c r="G58" s="920"/>
      <c r="H58" s="919"/>
      <c r="I58" s="919"/>
      <c r="J58" s="919"/>
      <c r="K58" s="919"/>
      <c r="L58" s="920"/>
    </row>
    <row r="59" spans="2:12" s="172" customFormat="1" ht="28.15" customHeight="1" x14ac:dyDescent="0.25">
      <c r="B59" s="900" t="s">
        <v>1043</v>
      </c>
      <c r="C59" s="901"/>
      <c r="D59" s="901"/>
      <c r="E59" s="901"/>
      <c r="F59" s="901"/>
      <c r="G59" s="902"/>
      <c r="H59" s="906" t="s">
        <v>1044</v>
      </c>
      <c r="I59" s="907"/>
      <c r="J59" s="907"/>
      <c r="K59" s="907"/>
      <c r="L59" s="908"/>
    </row>
    <row r="60" spans="2:12" s="172" customFormat="1" ht="20.45" customHeight="1" thickBot="1" x14ac:dyDescent="0.3">
      <c r="B60" s="903"/>
      <c r="C60" s="904"/>
      <c r="D60" s="904"/>
      <c r="E60" s="904"/>
      <c r="F60" s="904"/>
      <c r="G60" s="905"/>
      <c r="H60" s="909"/>
      <c r="I60" s="910"/>
      <c r="J60" s="910"/>
      <c r="K60" s="910"/>
      <c r="L60" s="911"/>
    </row>
    <row r="61" spans="2:12" x14ac:dyDescent="0.25">
      <c r="B61" s="912" t="s">
        <v>801</v>
      </c>
      <c r="C61" s="913"/>
      <c r="D61" s="913"/>
      <c r="E61" s="913"/>
      <c r="F61" s="913"/>
      <c r="G61" s="914"/>
      <c r="H61" s="912" t="s">
        <v>802</v>
      </c>
      <c r="I61" s="913"/>
      <c r="J61" s="913"/>
      <c r="K61" s="913"/>
      <c r="L61" s="914"/>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2" x14ac:dyDescent="0.25">
      <c r="B65" s="897"/>
      <c r="C65" s="898"/>
      <c r="D65" s="898"/>
      <c r="E65" s="898"/>
      <c r="F65" s="898"/>
      <c r="G65" s="899"/>
      <c r="H65" s="897"/>
      <c r="I65" s="898"/>
      <c r="J65" s="898"/>
      <c r="K65" s="898"/>
      <c r="L65" s="899"/>
    </row>
    <row r="66" spans="2:12" x14ac:dyDescent="0.25">
      <c r="B66" s="897"/>
      <c r="C66" s="898"/>
      <c r="D66" s="898"/>
      <c r="E66" s="898"/>
      <c r="F66" s="898"/>
      <c r="G66" s="899"/>
      <c r="H66" s="897"/>
      <c r="I66" s="898"/>
      <c r="J66" s="898"/>
      <c r="K66" s="898"/>
      <c r="L66" s="899"/>
    </row>
    <row r="67" spans="2:12" x14ac:dyDescent="0.25">
      <c r="B67" s="897"/>
      <c r="C67" s="898"/>
      <c r="D67" s="898"/>
      <c r="E67" s="898"/>
      <c r="F67" s="898"/>
      <c r="G67" s="899"/>
      <c r="H67" s="897"/>
      <c r="I67" s="898"/>
      <c r="J67" s="898"/>
      <c r="K67" s="898"/>
      <c r="L67" s="899"/>
    </row>
    <row r="68" spans="2:12" x14ac:dyDescent="0.25">
      <c r="B68" s="897"/>
      <c r="C68" s="898"/>
      <c r="D68" s="898"/>
      <c r="E68" s="898"/>
      <c r="F68" s="898"/>
      <c r="G68" s="899"/>
      <c r="H68" s="897"/>
      <c r="I68" s="898"/>
      <c r="J68" s="898"/>
      <c r="K68" s="898"/>
      <c r="L68" s="899"/>
    </row>
    <row r="69" spans="2:12" x14ac:dyDescent="0.25">
      <c r="B69" s="897"/>
      <c r="C69" s="898"/>
      <c r="D69" s="898"/>
      <c r="E69" s="898"/>
      <c r="F69" s="898"/>
      <c r="G69" s="899"/>
      <c r="H69" s="897"/>
      <c r="I69" s="898"/>
      <c r="J69" s="898"/>
      <c r="K69" s="898"/>
      <c r="L69" s="899"/>
    </row>
    <row r="70" spans="2:12" x14ac:dyDescent="0.25">
      <c r="B70" s="897"/>
      <c r="C70" s="898"/>
      <c r="D70" s="898"/>
      <c r="E70" s="898"/>
      <c r="F70" s="898"/>
      <c r="G70" s="899"/>
      <c r="H70" s="897"/>
      <c r="I70" s="898"/>
      <c r="J70" s="898"/>
      <c r="K70" s="898"/>
      <c r="L70" s="899"/>
    </row>
    <row r="71" spans="2:12" x14ac:dyDescent="0.25">
      <c r="B71" s="897"/>
      <c r="C71" s="898"/>
      <c r="D71" s="898"/>
      <c r="E71" s="898"/>
      <c r="F71" s="898"/>
      <c r="G71" s="899"/>
      <c r="H71" s="897"/>
      <c r="I71" s="898"/>
      <c r="J71" s="898"/>
      <c r="K71" s="898"/>
      <c r="L71" s="899"/>
    </row>
    <row r="72" spans="2:12" x14ac:dyDescent="0.25">
      <c r="B72" s="897"/>
      <c r="C72" s="898"/>
      <c r="D72" s="898"/>
      <c r="E72" s="898"/>
      <c r="F72" s="898"/>
      <c r="G72" s="899"/>
      <c r="H72" s="897"/>
      <c r="I72" s="898"/>
      <c r="J72" s="898"/>
      <c r="K72" s="898"/>
      <c r="L72" s="899"/>
    </row>
    <row r="73" spans="2:12" x14ac:dyDescent="0.25">
      <c r="B73" s="897"/>
      <c r="C73" s="898"/>
      <c r="D73" s="898"/>
      <c r="E73" s="898"/>
      <c r="F73" s="898"/>
      <c r="G73" s="899"/>
      <c r="H73" s="897"/>
      <c r="I73" s="898"/>
      <c r="J73" s="898"/>
      <c r="K73" s="898"/>
      <c r="L73" s="899"/>
    </row>
    <row r="74" spans="2:12" x14ac:dyDescent="0.25">
      <c r="B74" s="897"/>
      <c r="C74" s="898"/>
      <c r="D74" s="898"/>
      <c r="E74" s="898"/>
      <c r="F74" s="898"/>
      <c r="G74" s="899"/>
      <c r="H74" s="897"/>
      <c r="I74" s="898"/>
      <c r="J74" s="898"/>
      <c r="K74" s="898"/>
      <c r="L74" s="899"/>
    </row>
    <row r="75" spans="2:12" s="172" customFormat="1" ht="25.9" customHeight="1" x14ac:dyDescent="0.25">
      <c r="B75" s="900" t="s">
        <v>1045</v>
      </c>
      <c r="C75" s="901"/>
      <c r="D75" s="901"/>
      <c r="E75" s="901"/>
      <c r="F75" s="901"/>
      <c r="G75" s="902"/>
      <c r="H75" s="906" t="s">
        <v>1046</v>
      </c>
      <c r="I75" s="907"/>
      <c r="J75" s="907"/>
      <c r="K75" s="907"/>
      <c r="L75" s="908"/>
    </row>
    <row r="76" spans="2:12" s="172" customFormat="1" ht="21" customHeight="1" thickBot="1" x14ac:dyDescent="0.3">
      <c r="B76" s="903"/>
      <c r="C76" s="904"/>
      <c r="D76" s="904"/>
      <c r="E76" s="904"/>
      <c r="F76" s="904"/>
      <c r="G76" s="905"/>
      <c r="H76" s="909"/>
      <c r="I76" s="910"/>
      <c r="J76" s="910"/>
      <c r="K76" s="910"/>
      <c r="L76" s="911"/>
    </row>
    <row r="77" spans="2:12" s="172" customFormat="1" ht="15.75" thickBot="1" x14ac:dyDescent="0.3">
      <c r="B77" s="915" t="s">
        <v>387</v>
      </c>
      <c r="C77" s="916"/>
      <c r="D77" s="916"/>
      <c r="E77" s="916"/>
      <c r="F77" s="916"/>
      <c r="G77" s="916"/>
      <c r="H77" s="916"/>
      <c r="I77" s="916"/>
      <c r="J77" s="916"/>
      <c r="K77" s="916"/>
      <c r="L77" s="917"/>
    </row>
    <row r="78" spans="2:12" x14ac:dyDescent="0.25">
      <c r="B78" s="912" t="s">
        <v>801</v>
      </c>
      <c r="C78" s="913"/>
      <c r="D78" s="913"/>
      <c r="E78" s="913"/>
      <c r="F78" s="913"/>
      <c r="G78" s="914"/>
      <c r="H78" s="912" t="s">
        <v>802</v>
      </c>
      <c r="I78" s="913"/>
      <c r="J78" s="913"/>
      <c r="K78" s="913"/>
      <c r="L78" s="914"/>
    </row>
    <row r="79" spans="2:12" x14ac:dyDescent="0.25">
      <c r="B79" s="897"/>
      <c r="C79" s="898"/>
      <c r="D79" s="898"/>
      <c r="E79" s="898"/>
      <c r="F79" s="898"/>
      <c r="G79" s="899"/>
      <c r="H79" s="897"/>
      <c r="I79" s="898"/>
      <c r="J79" s="898"/>
      <c r="K79" s="898"/>
      <c r="L79" s="899"/>
    </row>
    <row r="80" spans="2:12" x14ac:dyDescent="0.25">
      <c r="B80" s="897"/>
      <c r="C80" s="898"/>
      <c r="D80" s="898"/>
      <c r="E80" s="898"/>
      <c r="F80" s="898"/>
      <c r="G80" s="899"/>
      <c r="H80" s="897"/>
      <c r="I80" s="898"/>
      <c r="J80" s="898"/>
      <c r="K80" s="898"/>
      <c r="L80" s="899"/>
    </row>
    <row r="81" spans="2:13" x14ac:dyDescent="0.25">
      <c r="B81" s="897"/>
      <c r="C81" s="898"/>
      <c r="D81" s="898"/>
      <c r="E81" s="898"/>
      <c r="F81" s="898"/>
      <c r="G81" s="899"/>
      <c r="H81" s="897"/>
      <c r="I81" s="898"/>
      <c r="J81" s="898"/>
      <c r="K81" s="898"/>
      <c r="L81" s="899"/>
    </row>
    <row r="82" spans="2:13" x14ac:dyDescent="0.25">
      <c r="B82" s="897"/>
      <c r="C82" s="898"/>
      <c r="D82" s="898"/>
      <c r="E82" s="898"/>
      <c r="F82" s="898"/>
      <c r="G82" s="899"/>
      <c r="H82" s="897"/>
      <c r="I82" s="898"/>
      <c r="J82" s="898"/>
      <c r="K82" s="898"/>
      <c r="L82" s="899"/>
    </row>
    <row r="83" spans="2:13" x14ac:dyDescent="0.25">
      <c r="B83" s="897"/>
      <c r="C83" s="898"/>
      <c r="D83" s="898"/>
      <c r="E83" s="898"/>
      <c r="F83" s="898"/>
      <c r="G83" s="899"/>
      <c r="H83" s="897"/>
      <c r="I83" s="898"/>
      <c r="J83" s="898"/>
      <c r="K83" s="898"/>
      <c r="L83" s="899"/>
    </row>
    <row r="84" spans="2:13" x14ac:dyDescent="0.25">
      <c r="B84" s="897"/>
      <c r="C84" s="898"/>
      <c r="D84" s="898"/>
      <c r="E84" s="898"/>
      <c r="F84" s="898"/>
      <c r="G84" s="899"/>
      <c r="H84" s="897"/>
      <c r="I84" s="898"/>
      <c r="J84" s="898"/>
      <c r="K84" s="898"/>
      <c r="L84" s="899"/>
    </row>
    <row r="85" spans="2:13" x14ac:dyDescent="0.25">
      <c r="B85" s="897"/>
      <c r="C85" s="898"/>
      <c r="D85" s="898"/>
      <c r="E85" s="898"/>
      <c r="F85" s="898"/>
      <c r="G85" s="899"/>
      <c r="H85" s="897"/>
      <c r="I85" s="898"/>
      <c r="J85" s="898"/>
      <c r="K85" s="898"/>
      <c r="L85" s="899"/>
    </row>
    <row r="86" spans="2:13" x14ac:dyDescent="0.25">
      <c r="B86" s="897"/>
      <c r="C86" s="898"/>
      <c r="D86" s="898"/>
      <c r="E86" s="898"/>
      <c r="F86" s="898"/>
      <c r="G86" s="899"/>
      <c r="H86" s="897"/>
      <c r="I86" s="898"/>
      <c r="J86" s="898"/>
      <c r="K86" s="898"/>
      <c r="L86" s="899"/>
    </row>
    <row r="87" spans="2:13" x14ac:dyDescent="0.25">
      <c r="B87" s="897"/>
      <c r="C87" s="898"/>
      <c r="D87" s="898"/>
      <c r="E87" s="898"/>
      <c r="F87" s="898"/>
      <c r="G87" s="899"/>
      <c r="H87" s="897"/>
      <c r="I87" s="898"/>
      <c r="J87" s="898"/>
      <c r="K87" s="898"/>
      <c r="L87" s="899"/>
    </row>
    <row r="88" spans="2:13" x14ac:dyDescent="0.25">
      <c r="B88" s="897"/>
      <c r="C88" s="898"/>
      <c r="D88" s="898"/>
      <c r="E88" s="898"/>
      <c r="F88" s="898"/>
      <c r="G88" s="899"/>
      <c r="H88" s="897"/>
      <c r="I88" s="898"/>
      <c r="J88" s="898"/>
      <c r="K88" s="898"/>
      <c r="L88" s="899"/>
    </row>
    <row r="89" spans="2:13" x14ac:dyDescent="0.25">
      <c r="B89" s="897"/>
      <c r="C89" s="898"/>
      <c r="D89" s="898"/>
      <c r="E89" s="898"/>
      <c r="F89" s="898"/>
      <c r="G89" s="899"/>
      <c r="H89" s="897"/>
      <c r="I89" s="898"/>
      <c r="J89" s="898"/>
      <c r="K89" s="898"/>
      <c r="L89" s="899"/>
    </row>
    <row r="90" spans="2:13" x14ac:dyDescent="0.25">
      <c r="B90" s="897"/>
      <c r="C90" s="898"/>
      <c r="D90" s="898"/>
      <c r="E90" s="898"/>
      <c r="F90" s="898"/>
      <c r="G90" s="899"/>
      <c r="H90" s="897"/>
      <c r="I90" s="898"/>
      <c r="J90" s="898"/>
      <c r="K90" s="898"/>
      <c r="L90" s="899"/>
    </row>
    <row r="91" spans="2:13" x14ac:dyDescent="0.25">
      <c r="B91" s="897"/>
      <c r="C91" s="898"/>
      <c r="D91" s="898"/>
      <c r="E91" s="898"/>
      <c r="F91" s="898"/>
      <c r="G91" s="899"/>
      <c r="H91" s="897"/>
      <c r="I91" s="898"/>
      <c r="J91" s="898"/>
      <c r="K91" s="898"/>
      <c r="L91" s="899"/>
    </row>
    <row r="92" spans="2:13" ht="27" customHeight="1" x14ac:dyDescent="0.25">
      <c r="B92" s="942" t="s">
        <v>1049</v>
      </c>
      <c r="C92" s="943"/>
      <c r="D92" s="943"/>
      <c r="E92" s="943"/>
      <c r="F92" s="943"/>
      <c r="G92" s="943"/>
      <c r="H92" s="942" t="s">
        <v>1049</v>
      </c>
      <c r="I92" s="943"/>
      <c r="J92" s="943"/>
      <c r="K92" s="943"/>
      <c r="L92" s="943"/>
      <c r="M92" s="943"/>
    </row>
    <row r="93" spans="2:13" ht="15" customHeight="1" thickBot="1" x14ac:dyDescent="0.3">
      <c r="B93" s="944"/>
      <c r="C93" s="945"/>
      <c r="D93" s="945"/>
      <c r="E93" s="945"/>
      <c r="F93" s="945"/>
      <c r="G93" s="945"/>
      <c r="H93" s="944"/>
      <c r="I93" s="945"/>
      <c r="J93" s="945"/>
      <c r="K93" s="945"/>
      <c r="L93" s="945"/>
      <c r="M93" s="945"/>
    </row>
    <row r="94" spans="2:13" x14ac:dyDescent="0.25">
      <c r="B94" s="912" t="s">
        <v>801</v>
      </c>
      <c r="C94" s="913"/>
      <c r="D94" s="913"/>
      <c r="E94" s="913"/>
      <c r="F94" s="913"/>
      <c r="G94" s="914"/>
      <c r="H94" s="912" t="s">
        <v>802</v>
      </c>
      <c r="I94" s="913"/>
      <c r="J94" s="913"/>
      <c r="K94" s="913"/>
      <c r="L94" s="914"/>
    </row>
    <row r="95" spans="2:13" x14ac:dyDescent="0.25">
      <c r="B95" s="897"/>
      <c r="C95" s="898"/>
      <c r="D95" s="898"/>
      <c r="E95" s="898"/>
      <c r="F95" s="898"/>
      <c r="G95" s="899"/>
      <c r="H95" s="897"/>
      <c r="I95" s="898"/>
      <c r="J95" s="898"/>
      <c r="K95" s="898"/>
      <c r="L95" s="899"/>
    </row>
    <row r="96" spans="2:13" x14ac:dyDescent="0.25">
      <c r="B96" s="897"/>
      <c r="C96" s="898"/>
      <c r="D96" s="898"/>
      <c r="E96" s="898"/>
      <c r="F96" s="898"/>
      <c r="G96" s="899"/>
      <c r="H96" s="897"/>
      <c r="I96" s="898"/>
      <c r="J96" s="898"/>
      <c r="K96" s="898"/>
      <c r="L96" s="899"/>
    </row>
    <row r="97" spans="2:12" x14ac:dyDescent="0.25">
      <c r="B97" s="897"/>
      <c r="C97" s="898"/>
      <c r="D97" s="898"/>
      <c r="E97" s="898"/>
      <c r="F97" s="898"/>
      <c r="G97" s="899"/>
      <c r="H97" s="897"/>
      <c r="I97" s="898"/>
      <c r="J97" s="898"/>
      <c r="K97" s="898"/>
      <c r="L97" s="899"/>
    </row>
    <row r="98" spans="2:12" x14ac:dyDescent="0.25">
      <c r="B98" s="897"/>
      <c r="C98" s="898"/>
      <c r="D98" s="898"/>
      <c r="E98" s="898"/>
      <c r="F98" s="898"/>
      <c r="G98" s="899"/>
      <c r="H98" s="897"/>
      <c r="I98" s="898"/>
      <c r="J98" s="898"/>
      <c r="K98" s="898"/>
      <c r="L98" s="899"/>
    </row>
    <row r="99" spans="2:12" x14ac:dyDescent="0.25">
      <c r="B99" s="897"/>
      <c r="C99" s="898"/>
      <c r="D99" s="898"/>
      <c r="E99" s="898"/>
      <c r="F99" s="898"/>
      <c r="G99" s="899"/>
      <c r="H99" s="897"/>
      <c r="I99" s="898"/>
      <c r="J99" s="898"/>
      <c r="K99" s="898"/>
      <c r="L99" s="899"/>
    </row>
    <row r="100" spans="2:12" x14ac:dyDescent="0.25">
      <c r="B100" s="897"/>
      <c r="C100" s="898"/>
      <c r="D100" s="898"/>
      <c r="E100" s="898"/>
      <c r="F100" s="898"/>
      <c r="G100" s="899"/>
      <c r="H100" s="897"/>
      <c r="I100" s="898"/>
      <c r="J100" s="898"/>
      <c r="K100" s="898"/>
      <c r="L100" s="899"/>
    </row>
    <row r="101" spans="2:12" x14ac:dyDescent="0.25">
      <c r="B101" s="897"/>
      <c r="C101" s="898"/>
      <c r="D101" s="898"/>
      <c r="E101" s="898"/>
      <c r="F101" s="898"/>
      <c r="G101" s="899"/>
      <c r="H101" s="897"/>
      <c r="I101" s="898"/>
      <c r="J101" s="898"/>
      <c r="K101" s="898"/>
      <c r="L101" s="899"/>
    </row>
    <row r="102" spans="2:12" x14ac:dyDescent="0.25">
      <c r="B102" s="897"/>
      <c r="C102" s="898"/>
      <c r="D102" s="898"/>
      <c r="E102" s="898"/>
      <c r="F102" s="898"/>
      <c r="G102" s="899"/>
      <c r="H102" s="897"/>
      <c r="I102" s="898"/>
      <c r="J102" s="898"/>
      <c r="K102" s="898"/>
      <c r="L102" s="899"/>
    </row>
    <row r="103" spans="2:12" x14ac:dyDescent="0.25">
      <c r="B103" s="897"/>
      <c r="C103" s="898"/>
      <c r="D103" s="898"/>
      <c r="E103" s="898"/>
      <c r="F103" s="898"/>
      <c r="G103" s="899"/>
      <c r="H103" s="897"/>
      <c r="I103" s="898"/>
      <c r="J103" s="898"/>
      <c r="K103" s="898"/>
      <c r="L103" s="899"/>
    </row>
    <row r="104" spans="2:12" x14ac:dyDescent="0.25">
      <c r="B104" s="897"/>
      <c r="C104" s="898"/>
      <c r="D104" s="898"/>
      <c r="E104" s="898"/>
      <c r="F104" s="898"/>
      <c r="G104" s="899"/>
      <c r="H104" s="897"/>
      <c r="I104" s="898"/>
      <c r="J104" s="898"/>
      <c r="K104" s="898"/>
      <c r="L104" s="899"/>
    </row>
    <row r="105" spans="2:12" x14ac:dyDescent="0.25">
      <c r="B105" s="897"/>
      <c r="C105" s="898"/>
      <c r="D105" s="898"/>
      <c r="E105" s="898"/>
      <c r="F105" s="898"/>
      <c r="G105" s="899"/>
      <c r="H105" s="897"/>
      <c r="I105" s="898"/>
      <c r="J105" s="898"/>
      <c r="K105" s="898"/>
      <c r="L105" s="899"/>
    </row>
    <row r="106" spans="2:12" x14ac:dyDescent="0.25">
      <c r="B106" s="897"/>
      <c r="C106" s="898"/>
      <c r="D106" s="898"/>
      <c r="E106" s="898"/>
      <c r="F106" s="898"/>
      <c r="G106" s="899"/>
      <c r="H106" s="897"/>
      <c r="I106" s="898"/>
      <c r="J106" s="898"/>
      <c r="K106" s="898"/>
      <c r="L106" s="899"/>
    </row>
    <row r="107" spans="2:12" ht="15.75" thickBot="1" x14ac:dyDescent="0.3">
      <c r="B107" s="897"/>
      <c r="C107" s="898"/>
      <c r="D107" s="898"/>
      <c r="E107" s="898"/>
      <c r="F107" s="898"/>
      <c r="G107" s="899"/>
      <c r="H107" s="897"/>
      <c r="I107" s="898"/>
      <c r="J107" s="898"/>
      <c r="K107" s="898"/>
      <c r="L107" s="899"/>
    </row>
    <row r="108" spans="2:12" ht="31.15" customHeight="1" x14ac:dyDescent="0.25">
      <c r="B108" s="934"/>
      <c r="C108" s="935"/>
      <c r="D108" s="935"/>
      <c r="E108" s="935"/>
      <c r="F108" s="935"/>
      <c r="G108" s="936"/>
      <c r="H108" s="934"/>
      <c r="I108" s="940"/>
      <c r="J108" s="940"/>
      <c r="K108" s="940"/>
      <c r="L108" s="941"/>
    </row>
    <row r="109" spans="2:12" ht="18.600000000000001" customHeight="1" thickBot="1" x14ac:dyDescent="0.3">
      <c r="B109" s="937"/>
      <c r="C109" s="938"/>
      <c r="D109" s="938"/>
      <c r="E109" s="938"/>
      <c r="F109" s="938"/>
      <c r="G109" s="939"/>
      <c r="H109" s="909"/>
      <c r="I109" s="910"/>
      <c r="J109" s="910"/>
      <c r="K109" s="910"/>
      <c r="L109" s="911"/>
    </row>
  </sheetData>
  <mergeCells count="46">
    <mergeCell ref="B94:G107"/>
    <mergeCell ref="H94:L107"/>
    <mergeCell ref="B108:G109"/>
    <mergeCell ref="H108:L109"/>
    <mergeCell ref="B75:G76"/>
    <mergeCell ref="H75:L76"/>
    <mergeCell ref="B78:G91"/>
    <mergeCell ref="H78:L91"/>
    <mergeCell ref="B92:G93"/>
    <mergeCell ref="H92:M93"/>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37"/>
  <sheetViews>
    <sheetView zoomScaleNormal="100" zoomScaleSheetLayoutView="100" zoomScalePageLayoutView="110" workbookViewId="0">
      <selection activeCell="N11" sqref="N11"/>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6.85546875" style="172" customWidth="1"/>
    <col min="13" max="13" width="11.42578125" style="172" hidden="1" customWidth="1"/>
    <col min="14" max="16384" width="11.42578125" style="172"/>
  </cols>
  <sheetData>
    <row r="1" spans="2:13" x14ac:dyDescent="0.25">
      <c r="B1" s="876"/>
      <c r="C1" s="877"/>
      <c r="D1" s="878"/>
      <c r="E1" s="882" t="s">
        <v>393</v>
      </c>
      <c r="F1" s="882"/>
      <c r="G1" s="882"/>
      <c r="H1" s="882"/>
      <c r="I1" s="882"/>
      <c r="J1" s="882"/>
      <c r="K1" s="884"/>
      <c r="L1" s="885"/>
    </row>
    <row r="2" spans="2:13" ht="1.5" customHeight="1" x14ac:dyDescent="0.25">
      <c r="B2" s="879"/>
      <c r="C2" s="880"/>
      <c r="D2" s="881"/>
      <c r="E2" s="883"/>
      <c r="F2" s="883"/>
      <c r="G2" s="883"/>
      <c r="H2" s="883"/>
      <c r="I2" s="883"/>
      <c r="J2" s="883"/>
      <c r="K2" s="886"/>
      <c r="L2" s="887"/>
    </row>
    <row r="3" spans="2:13" ht="3.75" customHeight="1" x14ac:dyDescent="0.25">
      <c r="B3" s="879"/>
      <c r="C3" s="880"/>
      <c r="D3" s="881"/>
      <c r="E3" s="883"/>
      <c r="F3" s="883"/>
      <c r="G3" s="883"/>
      <c r="H3" s="883"/>
      <c r="I3" s="883"/>
      <c r="J3" s="883"/>
      <c r="K3" s="886"/>
      <c r="L3" s="887"/>
    </row>
    <row r="4" spans="2:13" ht="20.25" customHeight="1" x14ac:dyDescent="0.25">
      <c r="B4" s="879"/>
      <c r="C4" s="880"/>
      <c r="D4" s="881"/>
      <c r="E4" s="888" t="s">
        <v>487</v>
      </c>
      <c r="F4" s="888"/>
      <c r="G4" s="888"/>
      <c r="H4" s="888"/>
      <c r="I4" s="888"/>
      <c r="J4" s="888"/>
      <c r="K4" s="886"/>
      <c r="L4" s="887"/>
    </row>
    <row r="5" spans="2:13" ht="4.5" customHeight="1" x14ac:dyDescent="0.25">
      <c r="B5" s="879"/>
      <c r="C5" s="880"/>
      <c r="D5" s="881"/>
      <c r="E5" s="889"/>
      <c r="F5" s="889"/>
      <c r="G5" s="889"/>
      <c r="H5" s="889"/>
      <c r="I5" s="890" t="s">
        <v>462</v>
      </c>
      <c r="J5" s="891"/>
      <c r="K5" s="886"/>
      <c r="L5" s="887"/>
      <c r="M5" s="173"/>
    </row>
    <row r="6" spans="2:13" ht="24.95" customHeight="1" x14ac:dyDescent="0.25">
      <c r="B6" s="879"/>
      <c r="C6" s="880"/>
      <c r="D6" s="881"/>
      <c r="E6" s="174" t="s">
        <v>460</v>
      </c>
      <c r="F6" s="175"/>
      <c r="G6" s="176" t="s">
        <v>461</v>
      </c>
      <c r="H6" s="175"/>
      <c r="I6" s="890"/>
      <c r="J6" s="891"/>
      <c r="K6" s="892"/>
      <c r="L6" s="893"/>
    </row>
    <row r="7" spans="2:13" ht="24.95" customHeight="1" x14ac:dyDescent="0.25">
      <c r="B7" s="894" t="s">
        <v>395</v>
      </c>
      <c r="C7" s="894"/>
      <c r="D7" s="894"/>
      <c r="E7" s="894" t="s">
        <v>111</v>
      </c>
      <c r="F7" s="894"/>
      <c r="G7" s="894" t="s">
        <v>112</v>
      </c>
      <c r="H7" s="894"/>
      <c r="I7" s="185" t="s">
        <v>4</v>
      </c>
      <c r="J7" s="185" t="s">
        <v>2</v>
      </c>
      <c r="K7" s="895" t="s">
        <v>0</v>
      </c>
      <c r="L7" s="895"/>
    </row>
    <row r="8" spans="2:13" ht="24.95" customHeight="1" x14ac:dyDescent="0.25">
      <c r="B8" s="896" t="s">
        <v>398</v>
      </c>
      <c r="C8" s="896"/>
      <c r="D8" s="896"/>
      <c r="E8" s="894" t="s">
        <v>399</v>
      </c>
      <c r="F8" s="894"/>
      <c r="G8" s="894" t="s">
        <v>399</v>
      </c>
      <c r="H8" s="894"/>
      <c r="I8" s="177">
        <v>41944</v>
      </c>
      <c r="J8" s="185">
        <v>1</v>
      </c>
      <c r="K8" s="895" t="s">
        <v>463</v>
      </c>
      <c r="L8" s="895"/>
    </row>
    <row r="9" spans="2:13" ht="18.75" customHeight="1" x14ac:dyDescent="0.25">
      <c r="B9" s="957" t="s">
        <v>388</v>
      </c>
      <c r="C9" s="958"/>
      <c r="D9" s="958"/>
      <c r="E9" s="958"/>
      <c r="F9" s="958"/>
      <c r="G9" s="958"/>
      <c r="H9" s="958"/>
      <c r="I9" s="958"/>
      <c r="J9" s="958"/>
      <c r="K9" s="958"/>
      <c r="L9" s="959"/>
    </row>
    <row r="10" spans="2:13" ht="15.75" customHeight="1" x14ac:dyDescent="0.25">
      <c r="B10" s="897"/>
      <c r="C10" s="898"/>
      <c r="D10" s="898"/>
      <c r="E10" s="898"/>
      <c r="F10" s="898"/>
      <c r="G10" s="899"/>
      <c r="H10" s="897"/>
      <c r="I10" s="898"/>
      <c r="J10" s="898"/>
      <c r="K10" s="898"/>
      <c r="L10" s="899"/>
    </row>
    <row r="11" spans="2:13" ht="15" customHeight="1" x14ac:dyDescent="0.25">
      <c r="B11" s="897"/>
      <c r="C11" s="898"/>
      <c r="D11" s="898"/>
      <c r="E11" s="898"/>
      <c r="F11" s="898"/>
      <c r="G11" s="899"/>
      <c r="H11" s="897"/>
      <c r="I11" s="898"/>
      <c r="J11" s="898"/>
      <c r="K11" s="898"/>
      <c r="L11" s="899"/>
    </row>
    <row r="12" spans="2:13" ht="15" customHeight="1" x14ac:dyDescent="0.25">
      <c r="B12" s="897"/>
      <c r="C12" s="898"/>
      <c r="D12" s="898"/>
      <c r="E12" s="898"/>
      <c r="F12" s="898"/>
      <c r="G12" s="899"/>
      <c r="H12" s="897"/>
      <c r="I12" s="898"/>
      <c r="J12" s="898"/>
      <c r="K12" s="898"/>
      <c r="L12" s="899"/>
    </row>
    <row r="13" spans="2:13" ht="15" customHeight="1" x14ac:dyDescent="0.25">
      <c r="B13" s="897"/>
      <c r="C13" s="898"/>
      <c r="D13" s="898"/>
      <c r="E13" s="898"/>
      <c r="F13" s="898"/>
      <c r="G13" s="899"/>
      <c r="H13" s="897"/>
      <c r="I13" s="898"/>
      <c r="J13" s="898"/>
      <c r="K13" s="898"/>
      <c r="L13" s="899"/>
    </row>
    <row r="14" spans="2:13" ht="15" customHeight="1" x14ac:dyDescent="0.25">
      <c r="B14" s="897"/>
      <c r="C14" s="898"/>
      <c r="D14" s="898"/>
      <c r="E14" s="898"/>
      <c r="F14" s="898"/>
      <c r="G14" s="899"/>
      <c r="H14" s="897"/>
      <c r="I14" s="898"/>
      <c r="J14" s="898"/>
      <c r="K14" s="898"/>
      <c r="L14" s="899"/>
    </row>
    <row r="15" spans="2:13" ht="15" customHeight="1" x14ac:dyDescent="0.25">
      <c r="B15" s="897"/>
      <c r="C15" s="898"/>
      <c r="D15" s="898"/>
      <c r="E15" s="898"/>
      <c r="F15" s="898"/>
      <c r="G15" s="899"/>
      <c r="H15" s="897"/>
      <c r="I15" s="898"/>
      <c r="J15" s="898"/>
      <c r="K15" s="898"/>
      <c r="L15" s="899"/>
    </row>
    <row r="16" spans="2:13" ht="15" customHeight="1" x14ac:dyDescent="0.25">
      <c r="B16" s="897"/>
      <c r="C16" s="898"/>
      <c r="D16" s="898"/>
      <c r="E16" s="898"/>
      <c r="F16" s="898"/>
      <c r="G16" s="899"/>
      <c r="H16" s="897"/>
      <c r="I16" s="898"/>
      <c r="J16" s="898"/>
      <c r="K16" s="898"/>
      <c r="L16" s="899"/>
    </row>
    <row r="17" spans="2:12" ht="15" customHeight="1" x14ac:dyDescent="0.25">
      <c r="B17" s="897"/>
      <c r="C17" s="898"/>
      <c r="D17" s="898"/>
      <c r="E17" s="898"/>
      <c r="F17" s="898"/>
      <c r="G17" s="899"/>
      <c r="H17" s="897"/>
      <c r="I17" s="898"/>
      <c r="J17" s="898"/>
      <c r="K17" s="898"/>
      <c r="L17" s="899"/>
    </row>
    <row r="18" spans="2:12" ht="15" customHeight="1" x14ac:dyDescent="0.25">
      <c r="B18" s="897"/>
      <c r="C18" s="898"/>
      <c r="D18" s="898"/>
      <c r="E18" s="898"/>
      <c r="F18" s="898"/>
      <c r="G18" s="899"/>
      <c r="H18" s="897"/>
      <c r="I18" s="898"/>
      <c r="J18" s="898"/>
      <c r="K18" s="898"/>
      <c r="L18" s="899"/>
    </row>
    <row r="19" spans="2:12" ht="15" customHeight="1" x14ac:dyDescent="0.25">
      <c r="B19" s="897"/>
      <c r="C19" s="898"/>
      <c r="D19" s="898"/>
      <c r="E19" s="898"/>
      <c r="F19" s="898"/>
      <c r="G19" s="899"/>
      <c r="H19" s="897"/>
      <c r="I19" s="898"/>
      <c r="J19" s="898"/>
      <c r="K19" s="898"/>
      <c r="L19" s="899"/>
    </row>
    <row r="20" spans="2:12" ht="15" customHeight="1" x14ac:dyDescent="0.25">
      <c r="B20" s="897"/>
      <c r="C20" s="898"/>
      <c r="D20" s="898"/>
      <c r="E20" s="898"/>
      <c r="F20" s="898"/>
      <c r="G20" s="899"/>
      <c r="H20" s="897"/>
      <c r="I20" s="898"/>
      <c r="J20" s="898"/>
      <c r="K20" s="898"/>
      <c r="L20" s="899"/>
    </row>
    <row r="21" spans="2:12" ht="15" customHeight="1" x14ac:dyDescent="0.25">
      <c r="B21" s="897"/>
      <c r="C21" s="898"/>
      <c r="D21" s="898"/>
      <c r="E21" s="898"/>
      <c r="F21" s="898"/>
      <c r="G21" s="899"/>
      <c r="H21" s="897"/>
      <c r="I21" s="898"/>
      <c r="J21" s="898"/>
      <c r="K21" s="898"/>
      <c r="L21" s="899"/>
    </row>
    <row r="22" spans="2:12" ht="15" customHeight="1" x14ac:dyDescent="0.25">
      <c r="B22" s="897"/>
      <c r="C22" s="898"/>
      <c r="D22" s="898"/>
      <c r="E22" s="898"/>
      <c r="F22" s="898"/>
      <c r="G22" s="899"/>
      <c r="H22" s="897"/>
      <c r="I22" s="898"/>
      <c r="J22" s="898"/>
      <c r="K22" s="898"/>
      <c r="L22" s="899"/>
    </row>
    <row r="23" spans="2:12" ht="15" customHeight="1" thickBot="1" x14ac:dyDescent="0.3">
      <c r="B23" s="897"/>
      <c r="C23" s="898"/>
      <c r="D23" s="898"/>
      <c r="E23" s="898"/>
      <c r="F23" s="898"/>
      <c r="G23" s="899"/>
      <c r="H23" s="897"/>
      <c r="I23" s="898"/>
      <c r="J23" s="898"/>
      <c r="K23" s="898"/>
      <c r="L23" s="899"/>
    </row>
    <row r="24" spans="2:12" ht="15" customHeight="1" x14ac:dyDescent="0.25">
      <c r="B24" s="960" t="s">
        <v>1110</v>
      </c>
      <c r="C24" s="961"/>
      <c r="D24" s="961"/>
      <c r="E24" s="961"/>
      <c r="F24" s="961"/>
      <c r="G24" s="962"/>
      <c r="H24" s="946" t="s">
        <v>1111</v>
      </c>
      <c r="I24" s="952"/>
      <c r="J24" s="952"/>
      <c r="K24" s="952"/>
      <c r="L24" s="953"/>
    </row>
    <row r="25" spans="2:12" ht="38.25" customHeight="1" thickBot="1" x14ac:dyDescent="0.3">
      <c r="B25" s="963"/>
      <c r="C25" s="964"/>
      <c r="D25" s="964"/>
      <c r="E25" s="964"/>
      <c r="F25" s="964"/>
      <c r="G25" s="965"/>
      <c r="H25" s="954"/>
      <c r="I25" s="955"/>
      <c r="J25" s="955"/>
      <c r="K25" s="955"/>
      <c r="L25" s="956"/>
    </row>
    <row r="26" spans="2:12" ht="15.75" customHeight="1" x14ac:dyDescent="0.25">
      <c r="B26" s="897"/>
      <c r="C26" s="898"/>
      <c r="D26" s="898"/>
      <c r="E26" s="898"/>
      <c r="F26" s="898"/>
      <c r="G26" s="899"/>
      <c r="H26" s="897"/>
      <c r="I26" s="898"/>
      <c r="J26" s="898"/>
      <c r="K26" s="898"/>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5" x14ac:dyDescent="0.25">
      <c r="B33" s="897"/>
      <c r="C33" s="898"/>
      <c r="D33" s="898"/>
      <c r="E33" s="898"/>
      <c r="F33" s="898"/>
      <c r="G33" s="899"/>
      <c r="H33" s="897"/>
      <c r="I33" s="898"/>
      <c r="J33" s="898"/>
      <c r="K33" s="898"/>
      <c r="L33" s="899"/>
    </row>
    <row r="34" spans="2:15" x14ac:dyDescent="0.25">
      <c r="B34" s="897"/>
      <c r="C34" s="898"/>
      <c r="D34" s="898"/>
      <c r="E34" s="898"/>
      <c r="F34" s="898"/>
      <c r="G34" s="899"/>
      <c r="H34" s="897"/>
      <c r="I34" s="898"/>
      <c r="J34" s="898"/>
      <c r="K34" s="898"/>
      <c r="L34" s="899"/>
    </row>
    <row r="35" spans="2:15" x14ac:dyDescent="0.25">
      <c r="B35" s="897"/>
      <c r="C35" s="898"/>
      <c r="D35" s="898"/>
      <c r="E35" s="898"/>
      <c r="F35" s="898"/>
      <c r="G35" s="899"/>
      <c r="H35" s="897"/>
      <c r="I35" s="898"/>
      <c r="J35" s="898"/>
      <c r="K35" s="898"/>
      <c r="L35" s="899"/>
      <c r="O35" s="57"/>
    </row>
    <row r="36" spans="2:15" x14ac:dyDescent="0.25">
      <c r="B36" s="897"/>
      <c r="C36" s="898"/>
      <c r="D36" s="898"/>
      <c r="E36" s="898"/>
      <c r="F36" s="898"/>
      <c r="G36" s="899"/>
      <c r="H36" s="897"/>
      <c r="I36" s="898"/>
      <c r="J36" s="898"/>
      <c r="K36" s="898"/>
      <c r="L36" s="899"/>
    </row>
    <row r="37" spans="2:15" x14ac:dyDescent="0.25">
      <c r="B37" s="897"/>
      <c r="C37" s="898"/>
      <c r="D37" s="898"/>
      <c r="E37" s="898"/>
      <c r="F37" s="898"/>
      <c r="G37" s="899"/>
      <c r="H37" s="897"/>
      <c r="I37" s="898"/>
      <c r="J37" s="898"/>
      <c r="K37" s="898"/>
      <c r="L37" s="899"/>
    </row>
    <row r="38" spans="2:15" x14ac:dyDescent="0.25">
      <c r="B38" s="897"/>
      <c r="C38" s="898"/>
      <c r="D38" s="898"/>
      <c r="E38" s="898"/>
      <c r="F38" s="898"/>
      <c r="G38" s="899"/>
      <c r="H38" s="897"/>
      <c r="I38" s="898"/>
      <c r="J38" s="898"/>
      <c r="K38" s="898"/>
      <c r="L38" s="899"/>
    </row>
    <row r="39" spans="2:15" ht="15.75" thickBot="1" x14ac:dyDescent="0.3">
      <c r="B39" s="897"/>
      <c r="C39" s="898"/>
      <c r="D39" s="898"/>
      <c r="E39" s="898"/>
      <c r="F39" s="898"/>
      <c r="G39" s="899"/>
      <c r="H39" s="897"/>
      <c r="I39" s="898"/>
      <c r="J39" s="898"/>
      <c r="K39" s="898"/>
      <c r="L39" s="899"/>
    </row>
    <row r="40" spans="2:15" ht="15" customHeight="1" x14ac:dyDescent="0.25">
      <c r="B40" s="966" t="s">
        <v>1112</v>
      </c>
      <c r="C40" s="967"/>
      <c r="D40" s="967"/>
      <c r="E40" s="967"/>
      <c r="F40" s="967"/>
      <c r="G40" s="968"/>
      <c r="H40" s="946" t="s">
        <v>1113</v>
      </c>
      <c r="I40" s="952"/>
      <c r="J40" s="952"/>
      <c r="K40" s="952"/>
      <c r="L40" s="953"/>
    </row>
    <row r="41" spans="2:15" ht="45" customHeight="1" thickBot="1" x14ac:dyDescent="0.3">
      <c r="B41" s="969"/>
      <c r="C41" s="970"/>
      <c r="D41" s="970"/>
      <c r="E41" s="970"/>
      <c r="F41" s="970"/>
      <c r="G41" s="971"/>
      <c r="H41" s="954"/>
      <c r="I41" s="955"/>
      <c r="J41" s="955"/>
      <c r="K41" s="955"/>
      <c r="L41" s="956"/>
    </row>
    <row r="42" spans="2:15" ht="22.5" customHeight="1" x14ac:dyDescent="0.25">
      <c r="B42" s="957" t="s">
        <v>387</v>
      </c>
      <c r="C42" s="958"/>
      <c r="D42" s="958"/>
      <c r="E42" s="958"/>
      <c r="F42" s="958"/>
      <c r="G42" s="958"/>
      <c r="H42" s="958"/>
      <c r="I42" s="958"/>
      <c r="J42" s="958"/>
      <c r="K42" s="958"/>
      <c r="L42" s="959"/>
    </row>
    <row r="43" spans="2:15" x14ac:dyDescent="0.25">
      <c r="B43" s="897"/>
      <c r="C43" s="898"/>
      <c r="D43" s="898"/>
      <c r="E43" s="898"/>
      <c r="F43" s="898"/>
      <c r="G43" s="899"/>
      <c r="H43" s="897"/>
      <c r="I43" s="898"/>
      <c r="J43" s="898"/>
      <c r="K43" s="898"/>
      <c r="L43" s="899"/>
    </row>
    <row r="44" spans="2:15" x14ac:dyDescent="0.25">
      <c r="B44" s="897"/>
      <c r="C44" s="898"/>
      <c r="D44" s="898"/>
      <c r="E44" s="898"/>
      <c r="F44" s="898"/>
      <c r="G44" s="899"/>
      <c r="H44" s="897"/>
      <c r="I44" s="898"/>
      <c r="J44" s="898"/>
      <c r="K44" s="898"/>
      <c r="L44" s="899"/>
    </row>
    <row r="45" spans="2:15" x14ac:dyDescent="0.25">
      <c r="B45" s="897"/>
      <c r="C45" s="898"/>
      <c r="D45" s="898"/>
      <c r="E45" s="898"/>
      <c r="F45" s="898"/>
      <c r="G45" s="899"/>
      <c r="H45" s="897"/>
      <c r="I45" s="898"/>
      <c r="J45" s="898"/>
      <c r="K45" s="898"/>
      <c r="L45" s="899"/>
    </row>
    <row r="46" spans="2:15" x14ac:dyDescent="0.25">
      <c r="B46" s="897"/>
      <c r="C46" s="898"/>
      <c r="D46" s="898"/>
      <c r="E46" s="898"/>
      <c r="F46" s="898"/>
      <c r="G46" s="899"/>
      <c r="H46" s="897"/>
      <c r="I46" s="898"/>
      <c r="J46" s="898"/>
      <c r="K46" s="898"/>
      <c r="L46" s="899"/>
    </row>
    <row r="47" spans="2:15" x14ac:dyDescent="0.25">
      <c r="B47" s="897"/>
      <c r="C47" s="898"/>
      <c r="D47" s="898"/>
      <c r="E47" s="898"/>
      <c r="F47" s="898"/>
      <c r="G47" s="899"/>
      <c r="H47" s="897"/>
      <c r="I47" s="898"/>
      <c r="J47" s="898"/>
      <c r="K47" s="898"/>
      <c r="L47" s="899"/>
    </row>
    <row r="48" spans="2:15" x14ac:dyDescent="0.25">
      <c r="B48" s="897"/>
      <c r="C48" s="898"/>
      <c r="D48" s="898"/>
      <c r="E48" s="898"/>
      <c r="F48" s="898"/>
      <c r="G48" s="899"/>
      <c r="H48" s="897"/>
      <c r="I48" s="898"/>
      <c r="J48" s="898"/>
      <c r="K48" s="898"/>
      <c r="L48" s="899"/>
    </row>
    <row r="49" spans="2:12" x14ac:dyDescent="0.25">
      <c r="B49" s="897"/>
      <c r="C49" s="898"/>
      <c r="D49" s="898"/>
      <c r="E49" s="898"/>
      <c r="F49" s="898"/>
      <c r="G49" s="899"/>
      <c r="H49" s="897"/>
      <c r="I49" s="898"/>
      <c r="J49" s="898"/>
      <c r="K49" s="898"/>
      <c r="L49" s="899"/>
    </row>
    <row r="50" spans="2:12" x14ac:dyDescent="0.25">
      <c r="B50" s="897"/>
      <c r="C50" s="898"/>
      <c r="D50" s="898"/>
      <c r="E50" s="898"/>
      <c r="F50" s="898"/>
      <c r="G50" s="899"/>
      <c r="H50" s="897"/>
      <c r="I50" s="898"/>
      <c r="J50" s="898"/>
      <c r="K50" s="898"/>
      <c r="L50" s="899"/>
    </row>
    <row r="51" spans="2:12" x14ac:dyDescent="0.25">
      <c r="B51" s="897"/>
      <c r="C51" s="898"/>
      <c r="D51" s="898"/>
      <c r="E51" s="898"/>
      <c r="F51" s="898"/>
      <c r="G51" s="899"/>
      <c r="H51" s="897"/>
      <c r="I51" s="898"/>
      <c r="J51" s="898"/>
      <c r="K51" s="898"/>
      <c r="L51" s="899"/>
    </row>
    <row r="52" spans="2:12" x14ac:dyDescent="0.25">
      <c r="B52" s="897"/>
      <c r="C52" s="898"/>
      <c r="D52" s="898"/>
      <c r="E52" s="898"/>
      <c r="F52" s="898"/>
      <c r="G52" s="899"/>
      <c r="H52" s="897"/>
      <c r="I52" s="898"/>
      <c r="J52" s="898"/>
      <c r="K52" s="898"/>
      <c r="L52" s="899"/>
    </row>
    <row r="53" spans="2:12"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x14ac:dyDescent="0.25">
      <c r="B55" s="897"/>
      <c r="C55" s="898"/>
      <c r="D55" s="898"/>
      <c r="E55" s="898"/>
      <c r="F55" s="898"/>
      <c r="G55" s="899"/>
      <c r="H55" s="897"/>
      <c r="I55" s="898"/>
      <c r="J55" s="898"/>
      <c r="K55" s="898"/>
      <c r="L55" s="899"/>
    </row>
    <row r="56" spans="2:12" ht="15.75" thickBot="1" x14ac:dyDescent="0.3">
      <c r="B56" s="897"/>
      <c r="C56" s="898"/>
      <c r="D56" s="898"/>
      <c r="E56" s="898"/>
      <c r="F56" s="898"/>
      <c r="G56" s="899"/>
      <c r="H56" s="897"/>
      <c r="I56" s="898"/>
      <c r="J56" s="898"/>
      <c r="K56" s="898"/>
      <c r="L56" s="899"/>
    </row>
    <row r="57" spans="2:12" ht="15" customHeight="1" x14ac:dyDescent="0.25">
      <c r="B57" s="946" t="s">
        <v>1114</v>
      </c>
      <c r="C57" s="947"/>
      <c r="D57" s="947"/>
      <c r="E57" s="947"/>
      <c r="F57" s="947"/>
      <c r="G57" s="948"/>
      <c r="H57" s="946" t="s">
        <v>1115</v>
      </c>
      <c r="I57" s="952"/>
      <c r="J57" s="952"/>
      <c r="K57" s="952"/>
      <c r="L57" s="953"/>
    </row>
    <row r="58" spans="2:12" ht="37.5" customHeight="1" thickBot="1" x14ac:dyDescent="0.3">
      <c r="B58" s="949"/>
      <c r="C58" s="950"/>
      <c r="D58" s="950"/>
      <c r="E58" s="950"/>
      <c r="F58" s="950"/>
      <c r="G58" s="951"/>
      <c r="H58" s="954"/>
      <c r="I58" s="955"/>
      <c r="J58" s="955"/>
      <c r="K58" s="955"/>
      <c r="L58" s="956"/>
    </row>
    <row r="59" spans="2:12" x14ac:dyDescent="0.25">
      <c r="B59" s="897"/>
      <c r="C59" s="898"/>
      <c r="D59" s="898"/>
      <c r="E59" s="898"/>
      <c r="F59" s="898"/>
      <c r="G59" s="899"/>
      <c r="H59" s="897"/>
      <c r="I59" s="898"/>
      <c r="J59" s="898"/>
      <c r="K59" s="898"/>
      <c r="L59" s="899"/>
    </row>
    <row r="60" spans="2:12" x14ac:dyDescent="0.25">
      <c r="B60" s="897"/>
      <c r="C60" s="898"/>
      <c r="D60" s="898"/>
      <c r="E60" s="898"/>
      <c r="F60" s="898"/>
      <c r="G60" s="899"/>
      <c r="H60" s="897"/>
      <c r="I60" s="898"/>
      <c r="J60" s="898"/>
      <c r="K60" s="898"/>
      <c r="L60" s="899"/>
    </row>
    <row r="61" spans="2:12" x14ac:dyDescent="0.25">
      <c r="B61" s="897"/>
      <c r="C61" s="898"/>
      <c r="D61" s="898"/>
      <c r="E61" s="898"/>
      <c r="F61" s="898"/>
      <c r="G61" s="899"/>
      <c r="H61" s="897"/>
      <c r="I61" s="898"/>
      <c r="J61" s="898"/>
      <c r="K61" s="898"/>
      <c r="L61" s="899"/>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2" x14ac:dyDescent="0.25">
      <c r="B65" s="897"/>
      <c r="C65" s="898"/>
      <c r="D65" s="898"/>
      <c r="E65" s="898"/>
      <c r="F65" s="898"/>
      <c r="G65" s="899"/>
      <c r="H65" s="897"/>
      <c r="I65" s="898"/>
      <c r="J65" s="898"/>
      <c r="K65" s="898"/>
      <c r="L65" s="899"/>
    </row>
    <row r="66" spans="2:12" x14ac:dyDescent="0.25">
      <c r="B66" s="897"/>
      <c r="C66" s="898"/>
      <c r="D66" s="898"/>
      <c r="E66" s="898"/>
      <c r="F66" s="898"/>
      <c r="G66" s="899"/>
      <c r="H66" s="897"/>
      <c r="I66" s="898"/>
      <c r="J66" s="898"/>
      <c r="K66" s="898"/>
      <c r="L66" s="899"/>
    </row>
    <row r="67" spans="2:12" x14ac:dyDescent="0.25">
      <c r="B67" s="897"/>
      <c r="C67" s="898"/>
      <c r="D67" s="898"/>
      <c r="E67" s="898"/>
      <c r="F67" s="898"/>
      <c r="G67" s="899"/>
      <c r="H67" s="897"/>
      <c r="I67" s="898"/>
      <c r="J67" s="898"/>
      <c r="K67" s="898"/>
      <c r="L67" s="899"/>
    </row>
    <row r="68" spans="2:12" x14ac:dyDescent="0.25">
      <c r="B68" s="897"/>
      <c r="C68" s="898"/>
      <c r="D68" s="898"/>
      <c r="E68" s="898"/>
      <c r="F68" s="898"/>
      <c r="G68" s="899"/>
      <c r="H68" s="897"/>
      <c r="I68" s="898"/>
      <c r="J68" s="898"/>
      <c r="K68" s="898"/>
      <c r="L68" s="899"/>
    </row>
    <row r="69" spans="2:12" x14ac:dyDescent="0.25">
      <c r="B69" s="897"/>
      <c r="C69" s="898"/>
      <c r="D69" s="898"/>
      <c r="E69" s="898"/>
      <c r="F69" s="898"/>
      <c r="G69" s="899"/>
      <c r="H69" s="897"/>
      <c r="I69" s="898"/>
      <c r="J69" s="898"/>
      <c r="K69" s="898"/>
      <c r="L69" s="899"/>
    </row>
    <row r="70" spans="2:12" x14ac:dyDescent="0.25">
      <c r="B70" s="897"/>
      <c r="C70" s="898"/>
      <c r="D70" s="898"/>
      <c r="E70" s="898"/>
      <c r="F70" s="898"/>
      <c r="G70" s="899"/>
      <c r="H70" s="897"/>
      <c r="I70" s="898"/>
      <c r="J70" s="898"/>
      <c r="K70" s="898"/>
      <c r="L70" s="899"/>
    </row>
    <row r="71" spans="2:12" x14ac:dyDescent="0.25">
      <c r="B71" s="897"/>
      <c r="C71" s="898"/>
      <c r="D71" s="898"/>
      <c r="E71" s="898"/>
      <c r="F71" s="898"/>
      <c r="G71" s="899"/>
      <c r="H71" s="897"/>
      <c r="I71" s="898"/>
      <c r="J71" s="898"/>
      <c r="K71" s="898"/>
      <c r="L71" s="899"/>
    </row>
    <row r="72" spans="2:12" ht="15.75" thickBot="1" x14ac:dyDescent="0.3">
      <c r="B72" s="897"/>
      <c r="C72" s="898"/>
      <c r="D72" s="898"/>
      <c r="E72" s="898"/>
      <c r="F72" s="898"/>
      <c r="G72" s="899"/>
      <c r="H72" s="897"/>
      <c r="I72" s="898"/>
      <c r="J72" s="898"/>
      <c r="K72" s="898"/>
      <c r="L72" s="899"/>
    </row>
    <row r="73" spans="2:12" ht="15" customHeight="1" x14ac:dyDescent="0.25">
      <c r="B73" s="946" t="s">
        <v>1116</v>
      </c>
      <c r="C73" s="947"/>
      <c r="D73" s="947"/>
      <c r="E73" s="947"/>
      <c r="F73" s="947"/>
      <c r="G73" s="948"/>
      <c r="H73" s="946" t="s">
        <v>1117</v>
      </c>
      <c r="I73" s="952"/>
      <c r="J73" s="952"/>
      <c r="K73" s="952"/>
      <c r="L73" s="953"/>
    </row>
    <row r="74" spans="2:12" ht="48.75" customHeight="1" thickBot="1" x14ac:dyDescent="0.3">
      <c r="B74" s="949"/>
      <c r="C74" s="950"/>
      <c r="D74" s="950"/>
      <c r="E74" s="950"/>
      <c r="F74" s="950"/>
      <c r="G74" s="951"/>
      <c r="H74" s="954"/>
      <c r="I74" s="955"/>
      <c r="J74" s="955"/>
      <c r="K74" s="955"/>
      <c r="L74" s="956"/>
    </row>
    <row r="75" spans="2:12" ht="22.5" customHeight="1" x14ac:dyDescent="0.25">
      <c r="B75" s="975" t="s">
        <v>389</v>
      </c>
      <c r="C75" s="976"/>
      <c r="D75" s="976"/>
      <c r="E75" s="976"/>
      <c r="F75" s="976"/>
      <c r="G75" s="976"/>
      <c r="H75" s="976"/>
      <c r="I75" s="976"/>
      <c r="J75" s="976"/>
      <c r="K75" s="976"/>
      <c r="L75" s="977"/>
    </row>
    <row r="76" spans="2:12" x14ac:dyDescent="0.25">
      <c r="B76" s="897"/>
      <c r="C76" s="898"/>
      <c r="D76" s="898"/>
      <c r="E76" s="898"/>
      <c r="F76" s="898"/>
      <c r="G76" s="899"/>
      <c r="H76" s="897"/>
      <c r="I76" s="898"/>
      <c r="J76" s="898"/>
      <c r="K76" s="898"/>
      <c r="L76" s="899"/>
    </row>
    <row r="77" spans="2:12" x14ac:dyDescent="0.25">
      <c r="B77" s="897"/>
      <c r="C77" s="898"/>
      <c r="D77" s="898"/>
      <c r="E77" s="898"/>
      <c r="F77" s="898"/>
      <c r="G77" s="899"/>
      <c r="H77" s="897"/>
      <c r="I77" s="898"/>
      <c r="J77" s="898"/>
      <c r="K77" s="898"/>
      <c r="L77" s="899"/>
    </row>
    <row r="78" spans="2:12" x14ac:dyDescent="0.25">
      <c r="B78" s="897"/>
      <c r="C78" s="898"/>
      <c r="D78" s="898"/>
      <c r="E78" s="898"/>
      <c r="F78" s="898"/>
      <c r="G78" s="899"/>
      <c r="H78" s="897"/>
      <c r="I78" s="898"/>
      <c r="J78" s="898"/>
      <c r="K78" s="898"/>
      <c r="L78" s="899"/>
    </row>
    <row r="79" spans="2:12" x14ac:dyDescent="0.25">
      <c r="B79" s="897"/>
      <c r="C79" s="898"/>
      <c r="D79" s="898"/>
      <c r="E79" s="898"/>
      <c r="F79" s="898"/>
      <c r="G79" s="899"/>
      <c r="H79" s="897"/>
      <c r="I79" s="898"/>
      <c r="J79" s="898"/>
      <c r="K79" s="898"/>
      <c r="L79" s="899"/>
    </row>
    <row r="80" spans="2:12" x14ac:dyDescent="0.25">
      <c r="B80" s="897"/>
      <c r="C80" s="898"/>
      <c r="D80" s="898"/>
      <c r="E80" s="898"/>
      <c r="F80" s="898"/>
      <c r="G80" s="899"/>
      <c r="H80" s="897"/>
      <c r="I80" s="898"/>
      <c r="J80" s="898"/>
      <c r="K80" s="898"/>
      <c r="L80" s="899"/>
    </row>
    <row r="81" spans="2:12" x14ac:dyDescent="0.25">
      <c r="B81" s="897"/>
      <c r="C81" s="898"/>
      <c r="D81" s="898"/>
      <c r="E81" s="898"/>
      <c r="F81" s="898"/>
      <c r="G81" s="899"/>
      <c r="H81" s="897"/>
      <c r="I81" s="898"/>
      <c r="J81" s="898"/>
      <c r="K81" s="898"/>
      <c r="L81" s="899"/>
    </row>
    <row r="82" spans="2:12" x14ac:dyDescent="0.25">
      <c r="B82" s="897"/>
      <c r="C82" s="898"/>
      <c r="D82" s="898"/>
      <c r="E82" s="898"/>
      <c r="F82" s="898"/>
      <c r="G82" s="899"/>
      <c r="H82" s="897"/>
      <c r="I82" s="898"/>
      <c r="J82" s="898"/>
      <c r="K82" s="898"/>
      <c r="L82" s="899"/>
    </row>
    <row r="83" spans="2:12" x14ac:dyDescent="0.25">
      <c r="B83" s="897"/>
      <c r="C83" s="898"/>
      <c r="D83" s="898"/>
      <c r="E83" s="898"/>
      <c r="F83" s="898"/>
      <c r="G83" s="899"/>
      <c r="H83" s="897"/>
      <c r="I83" s="898"/>
      <c r="J83" s="898"/>
      <c r="K83" s="898"/>
      <c r="L83" s="899"/>
    </row>
    <row r="84" spans="2:12" x14ac:dyDescent="0.25">
      <c r="B84" s="897"/>
      <c r="C84" s="898"/>
      <c r="D84" s="898"/>
      <c r="E84" s="898"/>
      <c r="F84" s="898"/>
      <c r="G84" s="899"/>
      <c r="H84" s="897"/>
      <c r="I84" s="898"/>
      <c r="J84" s="898"/>
      <c r="K84" s="898"/>
      <c r="L84" s="899"/>
    </row>
    <row r="85" spans="2:12" ht="15.75" customHeight="1" x14ac:dyDescent="0.25">
      <c r="B85" s="897"/>
      <c r="C85" s="898"/>
      <c r="D85" s="898"/>
      <c r="E85" s="898"/>
      <c r="F85" s="898"/>
      <c r="G85" s="899"/>
      <c r="H85" s="897"/>
      <c r="I85" s="898"/>
      <c r="J85" s="898"/>
      <c r="K85" s="898"/>
      <c r="L85" s="899"/>
    </row>
    <row r="86" spans="2:12" x14ac:dyDescent="0.25">
      <c r="B86" s="897"/>
      <c r="C86" s="898"/>
      <c r="D86" s="898"/>
      <c r="E86" s="898"/>
      <c r="F86" s="898"/>
      <c r="G86" s="899"/>
      <c r="H86" s="897"/>
      <c r="I86" s="898"/>
      <c r="J86" s="898"/>
      <c r="K86" s="898"/>
      <c r="L86" s="899"/>
    </row>
    <row r="87" spans="2:12" x14ac:dyDescent="0.25">
      <c r="B87" s="897"/>
      <c r="C87" s="898"/>
      <c r="D87" s="898"/>
      <c r="E87" s="898"/>
      <c r="F87" s="898"/>
      <c r="G87" s="899"/>
      <c r="H87" s="897"/>
      <c r="I87" s="898"/>
      <c r="J87" s="898"/>
      <c r="K87" s="898"/>
      <c r="L87" s="899"/>
    </row>
    <row r="88" spans="2:12" x14ac:dyDescent="0.25">
      <c r="B88" s="897"/>
      <c r="C88" s="898"/>
      <c r="D88" s="898"/>
      <c r="E88" s="898"/>
      <c r="F88" s="898"/>
      <c r="G88" s="899"/>
      <c r="H88" s="897"/>
      <c r="I88" s="898"/>
      <c r="J88" s="898"/>
      <c r="K88" s="898"/>
      <c r="L88" s="899"/>
    </row>
    <row r="89" spans="2:12" ht="15.75" thickBot="1" x14ac:dyDescent="0.3">
      <c r="B89" s="897"/>
      <c r="C89" s="898"/>
      <c r="D89" s="898"/>
      <c r="E89" s="898"/>
      <c r="F89" s="898"/>
      <c r="G89" s="899"/>
      <c r="H89" s="897"/>
      <c r="I89" s="898"/>
      <c r="J89" s="898"/>
      <c r="K89" s="898"/>
      <c r="L89" s="899"/>
    </row>
    <row r="90" spans="2:12" ht="48.75" customHeight="1" thickBot="1" x14ac:dyDescent="0.3">
      <c r="B90" s="978" t="s">
        <v>1118</v>
      </c>
      <c r="C90" s="979"/>
      <c r="D90" s="979"/>
      <c r="E90" s="979"/>
      <c r="F90" s="979"/>
      <c r="G90" s="980"/>
      <c r="H90" s="978" t="s">
        <v>1119</v>
      </c>
      <c r="I90" s="981"/>
      <c r="J90" s="981"/>
      <c r="K90" s="981"/>
      <c r="L90" s="982"/>
    </row>
    <row r="91" spans="2:12" x14ac:dyDescent="0.25">
      <c r="B91" s="897"/>
      <c r="C91" s="898"/>
      <c r="D91" s="898"/>
      <c r="E91" s="898"/>
      <c r="F91" s="898"/>
      <c r="G91" s="899"/>
      <c r="H91" s="897"/>
      <c r="I91" s="898"/>
      <c r="J91" s="898"/>
      <c r="K91" s="898"/>
      <c r="L91" s="899"/>
    </row>
    <row r="92" spans="2:12" x14ac:dyDescent="0.25">
      <c r="B92" s="897"/>
      <c r="C92" s="898"/>
      <c r="D92" s="898"/>
      <c r="E92" s="898"/>
      <c r="F92" s="898"/>
      <c r="G92" s="899"/>
      <c r="H92" s="897"/>
      <c r="I92" s="898"/>
      <c r="J92" s="898"/>
      <c r="K92" s="898"/>
      <c r="L92" s="899"/>
    </row>
    <row r="93" spans="2:12" x14ac:dyDescent="0.25">
      <c r="B93" s="897"/>
      <c r="C93" s="898"/>
      <c r="D93" s="898"/>
      <c r="E93" s="898"/>
      <c r="F93" s="898"/>
      <c r="G93" s="899"/>
      <c r="H93" s="897"/>
      <c r="I93" s="898"/>
      <c r="J93" s="898"/>
      <c r="K93" s="898"/>
      <c r="L93" s="899"/>
    </row>
    <row r="94" spans="2:12" x14ac:dyDescent="0.25">
      <c r="B94" s="897"/>
      <c r="C94" s="898"/>
      <c r="D94" s="898"/>
      <c r="E94" s="898"/>
      <c r="F94" s="898"/>
      <c r="G94" s="899"/>
      <c r="H94" s="897"/>
      <c r="I94" s="898"/>
      <c r="J94" s="898"/>
      <c r="K94" s="898"/>
      <c r="L94" s="899"/>
    </row>
    <row r="95" spans="2:12" x14ac:dyDescent="0.25">
      <c r="B95" s="897"/>
      <c r="C95" s="898"/>
      <c r="D95" s="898"/>
      <c r="E95" s="898"/>
      <c r="F95" s="898"/>
      <c r="G95" s="899"/>
      <c r="H95" s="897"/>
      <c r="I95" s="898"/>
      <c r="J95" s="898"/>
      <c r="K95" s="898"/>
      <c r="L95" s="899"/>
    </row>
    <row r="96" spans="2:12" x14ac:dyDescent="0.25">
      <c r="B96" s="897"/>
      <c r="C96" s="898"/>
      <c r="D96" s="898"/>
      <c r="E96" s="898"/>
      <c r="F96" s="898"/>
      <c r="G96" s="899"/>
      <c r="H96" s="897"/>
      <c r="I96" s="898"/>
      <c r="J96" s="898"/>
      <c r="K96" s="898"/>
      <c r="L96" s="899"/>
    </row>
    <row r="97" spans="2:12" x14ac:dyDescent="0.25">
      <c r="B97" s="897"/>
      <c r="C97" s="898"/>
      <c r="D97" s="898"/>
      <c r="E97" s="898"/>
      <c r="F97" s="898"/>
      <c r="G97" s="899"/>
      <c r="H97" s="897"/>
      <c r="I97" s="898"/>
      <c r="J97" s="898"/>
      <c r="K97" s="898"/>
      <c r="L97" s="899"/>
    </row>
    <row r="98" spans="2:12" x14ac:dyDescent="0.25">
      <c r="B98" s="897"/>
      <c r="C98" s="898"/>
      <c r="D98" s="898"/>
      <c r="E98" s="898"/>
      <c r="F98" s="898"/>
      <c r="G98" s="899"/>
      <c r="H98" s="897"/>
      <c r="I98" s="898"/>
      <c r="J98" s="898"/>
      <c r="K98" s="898"/>
      <c r="L98" s="899"/>
    </row>
    <row r="99" spans="2:12" x14ac:dyDescent="0.25">
      <c r="B99" s="897"/>
      <c r="C99" s="898"/>
      <c r="D99" s="898"/>
      <c r="E99" s="898"/>
      <c r="F99" s="898"/>
      <c r="G99" s="899"/>
      <c r="H99" s="897"/>
      <c r="I99" s="898"/>
      <c r="J99" s="898"/>
      <c r="K99" s="898"/>
      <c r="L99" s="899"/>
    </row>
    <row r="100" spans="2:12" x14ac:dyDescent="0.25">
      <c r="B100" s="897"/>
      <c r="C100" s="898"/>
      <c r="D100" s="898"/>
      <c r="E100" s="898"/>
      <c r="F100" s="898"/>
      <c r="G100" s="899"/>
      <c r="H100" s="897"/>
      <c r="I100" s="898"/>
      <c r="J100" s="898"/>
      <c r="K100" s="898"/>
      <c r="L100" s="899"/>
    </row>
    <row r="101" spans="2:12" x14ac:dyDescent="0.25">
      <c r="B101" s="897"/>
      <c r="C101" s="898"/>
      <c r="D101" s="898"/>
      <c r="E101" s="898"/>
      <c r="F101" s="898"/>
      <c r="G101" s="899"/>
      <c r="H101" s="897"/>
      <c r="I101" s="898"/>
      <c r="J101" s="898"/>
      <c r="K101" s="898"/>
      <c r="L101" s="899"/>
    </row>
    <row r="102" spans="2:12" x14ac:dyDescent="0.25">
      <c r="B102" s="897"/>
      <c r="C102" s="898"/>
      <c r="D102" s="898"/>
      <c r="E102" s="898"/>
      <c r="F102" s="898"/>
      <c r="G102" s="899"/>
      <c r="H102" s="897"/>
      <c r="I102" s="898"/>
      <c r="J102" s="898"/>
      <c r="K102" s="898"/>
      <c r="L102" s="899"/>
    </row>
    <row r="103" spans="2:12" x14ac:dyDescent="0.25">
      <c r="B103" s="897"/>
      <c r="C103" s="898"/>
      <c r="D103" s="898"/>
      <c r="E103" s="898"/>
      <c r="F103" s="898"/>
      <c r="G103" s="899"/>
      <c r="H103" s="897"/>
      <c r="I103" s="898"/>
      <c r="J103" s="898"/>
      <c r="K103" s="898"/>
      <c r="L103" s="899"/>
    </row>
    <row r="104" spans="2:12" ht="15.75" thickBot="1" x14ac:dyDescent="0.3">
      <c r="B104" s="897"/>
      <c r="C104" s="898"/>
      <c r="D104" s="898"/>
      <c r="E104" s="898"/>
      <c r="F104" s="898"/>
      <c r="G104" s="899"/>
      <c r="H104" s="897"/>
      <c r="I104" s="898"/>
      <c r="J104" s="898"/>
      <c r="K104" s="898"/>
      <c r="L104" s="899"/>
    </row>
    <row r="105" spans="2:12" ht="15" customHeight="1" x14ac:dyDescent="0.25">
      <c r="B105" s="946" t="s">
        <v>1120</v>
      </c>
      <c r="C105" s="952"/>
      <c r="D105" s="952"/>
      <c r="E105" s="952"/>
      <c r="F105" s="952"/>
      <c r="G105" s="952"/>
      <c r="H105" s="952"/>
      <c r="I105" s="952"/>
      <c r="J105" s="952"/>
      <c r="K105" s="952"/>
      <c r="L105" s="953"/>
    </row>
    <row r="106" spans="2:12" ht="37.5" customHeight="1" thickBot="1" x14ac:dyDescent="0.3">
      <c r="B106" s="954"/>
      <c r="C106" s="955"/>
      <c r="D106" s="955"/>
      <c r="E106" s="955"/>
      <c r="F106" s="955"/>
      <c r="G106" s="955"/>
      <c r="H106" s="955"/>
      <c r="I106" s="955"/>
      <c r="J106" s="955"/>
      <c r="K106" s="955"/>
      <c r="L106" s="956"/>
    </row>
    <row r="107" spans="2:12" ht="22.5" customHeight="1" x14ac:dyDescent="0.25">
      <c r="B107" s="972" t="s">
        <v>1121</v>
      </c>
      <c r="C107" s="973"/>
      <c r="D107" s="973"/>
      <c r="E107" s="973"/>
      <c r="F107" s="973"/>
      <c r="G107" s="973"/>
      <c r="H107" s="973"/>
      <c r="I107" s="973"/>
      <c r="J107" s="973"/>
      <c r="K107" s="973"/>
      <c r="L107" s="974"/>
    </row>
    <row r="108" spans="2:12" x14ac:dyDescent="0.25">
      <c r="B108" s="986"/>
      <c r="C108" s="987"/>
      <c r="D108" s="987"/>
      <c r="E108" s="987"/>
      <c r="F108" s="987"/>
      <c r="G108" s="988"/>
      <c r="H108" s="986"/>
      <c r="I108" s="987"/>
      <c r="J108" s="987"/>
      <c r="K108" s="987"/>
      <c r="L108" s="988"/>
    </row>
    <row r="109" spans="2:12" x14ac:dyDescent="0.25">
      <c r="B109" s="897"/>
      <c r="C109" s="898"/>
      <c r="D109" s="898"/>
      <c r="E109" s="898"/>
      <c r="F109" s="898"/>
      <c r="G109" s="899"/>
      <c r="H109" s="897"/>
      <c r="I109" s="898"/>
      <c r="J109" s="898"/>
      <c r="K109" s="898"/>
      <c r="L109" s="899"/>
    </row>
    <row r="110" spans="2:12" x14ac:dyDescent="0.25">
      <c r="B110" s="897"/>
      <c r="C110" s="898"/>
      <c r="D110" s="898"/>
      <c r="E110" s="898"/>
      <c r="F110" s="898"/>
      <c r="G110" s="899"/>
      <c r="H110" s="897"/>
      <c r="I110" s="898"/>
      <c r="J110" s="898"/>
      <c r="K110" s="898"/>
      <c r="L110" s="899"/>
    </row>
    <row r="111" spans="2:12" x14ac:dyDescent="0.25">
      <c r="B111" s="897"/>
      <c r="C111" s="898"/>
      <c r="D111" s="898"/>
      <c r="E111" s="898"/>
      <c r="F111" s="898"/>
      <c r="G111" s="899"/>
      <c r="H111" s="897"/>
      <c r="I111" s="898"/>
      <c r="J111" s="898"/>
      <c r="K111" s="898"/>
      <c r="L111" s="899"/>
    </row>
    <row r="112" spans="2:12" x14ac:dyDescent="0.25">
      <c r="B112" s="897"/>
      <c r="C112" s="898"/>
      <c r="D112" s="898"/>
      <c r="E112" s="898"/>
      <c r="F112" s="898"/>
      <c r="G112" s="899"/>
      <c r="H112" s="897"/>
      <c r="I112" s="898"/>
      <c r="J112" s="898"/>
      <c r="K112" s="898"/>
      <c r="L112" s="899"/>
    </row>
    <row r="113" spans="2:12" x14ac:dyDescent="0.25">
      <c r="B113" s="897"/>
      <c r="C113" s="898"/>
      <c r="D113" s="898"/>
      <c r="E113" s="898"/>
      <c r="F113" s="898"/>
      <c r="G113" s="899"/>
      <c r="H113" s="897"/>
      <c r="I113" s="898"/>
      <c r="J113" s="898"/>
      <c r="K113" s="898"/>
      <c r="L113" s="899"/>
    </row>
    <row r="114" spans="2:12" x14ac:dyDescent="0.25">
      <c r="B114" s="897"/>
      <c r="C114" s="898"/>
      <c r="D114" s="898"/>
      <c r="E114" s="898"/>
      <c r="F114" s="898"/>
      <c r="G114" s="899"/>
      <c r="H114" s="897"/>
      <c r="I114" s="898"/>
      <c r="J114" s="898"/>
      <c r="K114" s="898"/>
      <c r="L114" s="899"/>
    </row>
    <row r="115" spans="2:12" x14ac:dyDescent="0.25">
      <c r="B115" s="897"/>
      <c r="C115" s="898"/>
      <c r="D115" s="898"/>
      <c r="E115" s="898"/>
      <c r="F115" s="898"/>
      <c r="G115" s="899"/>
      <c r="H115" s="897"/>
      <c r="I115" s="898"/>
      <c r="J115" s="898"/>
      <c r="K115" s="898"/>
      <c r="L115" s="899"/>
    </row>
    <row r="116" spans="2:12" x14ac:dyDescent="0.25">
      <c r="B116" s="897"/>
      <c r="C116" s="898"/>
      <c r="D116" s="898"/>
      <c r="E116" s="898"/>
      <c r="F116" s="898"/>
      <c r="G116" s="899"/>
      <c r="H116" s="897"/>
      <c r="I116" s="898"/>
      <c r="J116" s="898"/>
      <c r="K116" s="898"/>
      <c r="L116" s="899"/>
    </row>
    <row r="117" spans="2:12" x14ac:dyDescent="0.25">
      <c r="B117" s="897"/>
      <c r="C117" s="898"/>
      <c r="D117" s="898"/>
      <c r="E117" s="898"/>
      <c r="F117" s="898"/>
      <c r="G117" s="899"/>
      <c r="H117" s="897"/>
      <c r="I117" s="898"/>
      <c r="J117" s="898"/>
      <c r="K117" s="898"/>
      <c r="L117" s="899"/>
    </row>
    <row r="118" spans="2:12" x14ac:dyDescent="0.25">
      <c r="B118" s="897"/>
      <c r="C118" s="898"/>
      <c r="D118" s="898"/>
      <c r="E118" s="898"/>
      <c r="F118" s="898"/>
      <c r="G118" s="899"/>
      <c r="H118" s="897"/>
      <c r="I118" s="898"/>
      <c r="J118" s="898"/>
      <c r="K118" s="898"/>
      <c r="L118" s="899"/>
    </row>
    <row r="119" spans="2:12" x14ac:dyDescent="0.25">
      <c r="B119" s="897"/>
      <c r="C119" s="898"/>
      <c r="D119" s="898"/>
      <c r="E119" s="898"/>
      <c r="F119" s="898"/>
      <c r="G119" s="899"/>
      <c r="H119" s="897"/>
      <c r="I119" s="898"/>
      <c r="J119" s="898"/>
      <c r="K119" s="898"/>
      <c r="L119" s="899"/>
    </row>
    <row r="120" spans="2:12" x14ac:dyDescent="0.25">
      <c r="B120" s="897"/>
      <c r="C120" s="898"/>
      <c r="D120" s="898"/>
      <c r="E120" s="898"/>
      <c r="F120" s="898"/>
      <c r="G120" s="899"/>
      <c r="H120" s="897"/>
      <c r="I120" s="898"/>
      <c r="J120" s="898"/>
      <c r="K120" s="898"/>
      <c r="L120" s="899"/>
    </row>
    <row r="121" spans="2:12" ht="15.75" thickBot="1" x14ac:dyDescent="0.3">
      <c r="B121" s="989"/>
      <c r="C121" s="990"/>
      <c r="D121" s="990"/>
      <c r="E121" s="990"/>
      <c r="F121" s="990"/>
      <c r="G121" s="991"/>
      <c r="H121" s="989"/>
      <c r="I121" s="990"/>
      <c r="J121" s="990"/>
      <c r="K121" s="990"/>
      <c r="L121" s="991"/>
    </row>
    <row r="122" spans="2:12" ht="48.75" customHeight="1" thickBot="1" x14ac:dyDescent="0.3">
      <c r="B122" s="983" t="s">
        <v>1122</v>
      </c>
      <c r="C122" s="984"/>
      <c r="D122" s="984"/>
      <c r="E122" s="984"/>
      <c r="F122" s="984"/>
      <c r="G122" s="992"/>
      <c r="H122" s="963" t="s">
        <v>1123</v>
      </c>
      <c r="I122" s="964"/>
      <c r="J122" s="964"/>
      <c r="K122" s="964"/>
      <c r="L122" s="964"/>
    </row>
    <row r="123" spans="2:12" x14ac:dyDescent="0.25">
      <c r="B123" s="897"/>
      <c r="C123" s="898"/>
      <c r="D123" s="898"/>
      <c r="E123" s="898"/>
      <c r="F123" s="898"/>
      <c r="G123" s="899"/>
      <c r="H123" s="897"/>
      <c r="I123" s="898"/>
      <c r="J123" s="898"/>
      <c r="K123" s="898"/>
      <c r="L123" s="899"/>
    </row>
    <row r="124" spans="2:12" x14ac:dyDescent="0.25">
      <c r="B124" s="897"/>
      <c r="C124" s="898"/>
      <c r="D124" s="898"/>
      <c r="E124" s="898"/>
      <c r="F124" s="898"/>
      <c r="G124" s="899"/>
      <c r="H124" s="897"/>
      <c r="I124" s="898"/>
      <c r="J124" s="898"/>
      <c r="K124" s="898"/>
      <c r="L124" s="899"/>
    </row>
    <row r="125" spans="2:12" x14ac:dyDescent="0.25">
      <c r="B125" s="897"/>
      <c r="C125" s="898"/>
      <c r="D125" s="898"/>
      <c r="E125" s="898"/>
      <c r="F125" s="898"/>
      <c r="G125" s="899"/>
      <c r="H125" s="897"/>
      <c r="I125" s="898"/>
      <c r="J125" s="898"/>
      <c r="K125" s="898"/>
      <c r="L125" s="899"/>
    </row>
    <row r="126" spans="2:12" x14ac:dyDescent="0.25">
      <c r="B126" s="897"/>
      <c r="C126" s="898"/>
      <c r="D126" s="898"/>
      <c r="E126" s="898"/>
      <c r="F126" s="898"/>
      <c r="G126" s="899"/>
      <c r="H126" s="897"/>
      <c r="I126" s="898"/>
      <c r="J126" s="898"/>
      <c r="K126" s="898"/>
      <c r="L126" s="899"/>
    </row>
    <row r="127" spans="2:12" x14ac:dyDescent="0.25">
      <c r="B127" s="897"/>
      <c r="C127" s="898"/>
      <c r="D127" s="898"/>
      <c r="E127" s="898"/>
      <c r="F127" s="898"/>
      <c r="G127" s="899"/>
      <c r="H127" s="897"/>
      <c r="I127" s="898"/>
      <c r="J127" s="898"/>
      <c r="K127" s="898"/>
      <c r="L127" s="899"/>
    </row>
    <row r="128" spans="2:12" x14ac:dyDescent="0.25">
      <c r="B128" s="897"/>
      <c r="C128" s="898"/>
      <c r="D128" s="898"/>
      <c r="E128" s="898"/>
      <c r="F128" s="898"/>
      <c r="G128" s="899"/>
      <c r="H128" s="897"/>
      <c r="I128" s="898"/>
      <c r="J128" s="898"/>
      <c r="K128" s="898"/>
      <c r="L128" s="899"/>
    </row>
    <row r="129" spans="2:12" x14ac:dyDescent="0.25">
      <c r="B129" s="897"/>
      <c r="C129" s="898"/>
      <c r="D129" s="898"/>
      <c r="E129" s="898"/>
      <c r="F129" s="898"/>
      <c r="G129" s="899"/>
      <c r="H129" s="897"/>
      <c r="I129" s="898"/>
      <c r="J129" s="898"/>
      <c r="K129" s="898"/>
      <c r="L129" s="899"/>
    </row>
    <row r="130" spans="2:12" x14ac:dyDescent="0.25">
      <c r="B130" s="897"/>
      <c r="C130" s="898"/>
      <c r="D130" s="898"/>
      <c r="E130" s="898"/>
      <c r="F130" s="898"/>
      <c r="G130" s="899"/>
      <c r="H130" s="897"/>
      <c r="I130" s="898"/>
      <c r="J130" s="898"/>
      <c r="K130" s="898"/>
      <c r="L130" s="899"/>
    </row>
    <row r="131" spans="2:12" x14ac:dyDescent="0.25">
      <c r="B131" s="897"/>
      <c r="C131" s="898"/>
      <c r="D131" s="898"/>
      <c r="E131" s="898"/>
      <c r="F131" s="898"/>
      <c r="G131" s="899"/>
      <c r="H131" s="897"/>
      <c r="I131" s="898"/>
      <c r="J131" s="898"/>
      <c r="K131" s="898"/>
      <c r="L131" s="899"/>
    </row>
    <row r="132" spans="2:12" x14ac:dyDescent="0.25">
      <c r="B132" s="897"/>
      <c r="C132" s="898"/>
      <c r="D132" s="898"/>
      <c r="E132" s="898"/>
      <c r="F132" s="898"/>
      <c r="G132" s="899"/>
      <c r="H132" s="897"/>
      <c r="I132" s="898"/>
      <c r="J132" s="898"/>
      <c r="K132" s="898"/>
      <c r="L132" s="899"/>
    </row>
    <row r="133" spans="2:12" x14ac:dyDescent="0.25">
      <c r="B133" s="897"/>
      <c r="C133" s="898"/>
      <c r="D133" s="898"/>
      <c r="E133" s="898"/>
      <c r="F133" s="898"/>
      <c r="G133" s="899"/>
      <c r="H133" s="897"/>
      <c r="I133" s="898"/>
      <c r="J133" s="898"/>
      <c r="K133" s="898"/>
      <c r="L133" s="899"/>
    </row>
    <row r="134" spans="2:12" x14ac:dyDescent="0.25">
      <c r="B134" s="897"/>
      <c r="C134" s="898"/>
      <c r="D134" s="898"/>
      <c r="E134" s="898"/>
      <c r="F134" s="898"/>
      <c r="G134" s="899"/>
      <c r="H134" s="897"/>
      <c r="I134" s="898"/>
      <c r="J134" s="898"/>
      <c r="K134" s="898"/>
      <c r="L134" s="899"/>
    </row>
    <row r="135" spans="2:12" x14ac:dyDescent="0.25">
      <c r="B135" s="897"/>
      <c r="C135" s="898"/>
      <c r="D135" s="898"/>
      <c r="E135" s="898"/>
      <c r="F135" s="898"/>
      <c r="G135" s="899"/>
      <c r="H135" s="897"/>
      <c r="I135" s="898"/>
      <c r="J135" s="898"/>
      <c r="K135" s="898"/>
      <c r="L135" s="899"/>
    </row>
    <row r="136" spans="2:12" x14ac:dyDescent="0.25">
      <c r="B136" s="897"/>
      <c r="C136" s="898"/>
      <c r="D136" s="898"/>
      <c r="E136" s="898"/>
      <c r="F136" s="898"/>
      <c r="G136" s="899"/>
      <c r="H136" s="897"/>
      <c r="I136" s="898"/>
      <c r="J136" s="898"/>
      <c r="K136" s="898"/>
      <c r="L136" s="899"/>
    </row>
    <row r="137" spans="2:12" ht="56.25" customHeight="1" thickBot="1" x14ac:dyDescent="0.3">
      <c r="B137" s="983" t="s">
        <v>1124</v>
      </c>
      <c r="C137" s="984"/>
      <c r="D137" s="984"/>
      <c r="E137" s="984"/>
      <c r="F137" s="984"/>
      <c r="G137" s="984"/>
      <c r="H137" s="984"/>
      <c r="I137" s="984"/>
      <c r="J137" s="984"/>
      <c r="K137" s="984"/>
      <c r="L137" s="985"/>
    </row>
  </sheetData>
  <mergeCells count="50">
    <mergeCell ref="B137:L137"/>
    <mergeCell ref="B108:G121"/>
    <mergeCell ref="H108:L121"/>
    <mergeCell ref="B122:G122"/>
    <mergeCell ref="H122:L122"/>
    <mergeCell ref="B123:G136"/>
    <mergeCell ref="H123:L136"/>
    <mergeCell ref="B107:L107"/>
    <mergeCell ref="B59:G72"/>
    <mergeCell ref="H59:L72"/>
    <mergeCell ref="B73:G74"/>
    <mergeCell ref="H73:L74"/>
    <mergeCell ref="B75:L75"/>
    <mergeCell ref="B76:G89"/>
    <mergeCell ref="H76:L89"/>
    <mergeCell ref="B90:G90"/>
    <mergeCell ref="H90:L90"/>
    <mergeCell ref="B91:G104"/>
    <mergeCell ref="H91:L104"/>
    <mergeCell ref="B105:L106"/>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52"/>
  <sheetViews>
    <sheetView topLeftCell="A94" zoomScale="85" zoomScaleNormal="85" zoomScaleSheetLayoutView="85" zoomScalePageLayoutView="42" workbookViewId="0">
      <selection activeCell="O29" sqref="O29"/>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76"/>
      <c r="C1" s="877"/>
      <c r="D1" s="878"/>
      <c r="E1" s="882" t="s">
        <v>393</v>
      </c>
      <c r="F1" s="882"/>
      <c r="G1" s="882"/>
      <c r="H1" s="882"/>
      <c r="I1" s="882"/>
      <c r="J1" s="882"/>
      <c r="K1" s="884"/>
      <c r="L1" s="885"/>
    </row>
    <row r="2" spans="2:13" ht="1.5" customHeight="1" x14ac:dyDescent="0.25">
      <c r="B2" s="879"/>
      <c r="C2" s="880"/>
      <c r="D2" s="881"/>
      <c r="E2" s="883"/>
      <c r="F2" s="883"/>
      <c r="G2" s="883"/>
      <c r="H2" s="883"/>
      <c r="I2" s="883"/>
      <c r="J2" s="883"/>
      <c r="K2" s="886"/>
      <c r="L2" s="887"/>
    </row>
    <row r="3" spans="2:13" ht="3.75" customHeight="1" x14ac:dyDescent="0.25">
      <c r="B3" s="879"/>
      <c r="C3" s="880"/>
      <c r="D3" s="881"/>
      <c r="E3" s="883"/>
      <c r="F3" s="883"/>
      <c r="G3" s="883"/>
      <c r="H3" s="883"/>
      <c r="I3" s="883"/>
      <c r="J3" s="883"/>
      <c r="K3" s="886"/>
      <c r="L3" s="887"/>
    </row>
    <row r="4" spans="2:13" ht="20.25" customHeight="1" x14ac:dyDescent="0.25">
      <c r="B4" s="879"/>
      <c r="C4" s="880"/>
      <c r="D4" s="881"/>
      <c r="E4" s="888" t="s">
        <v>487</v>
      </c>
      <c r="F4" s="888"/>
      <c r="G4" s="888"/>
      <c r="H4" s="888"/>
      <c r="I4" s="888"/>
      <c r="J4" s="888"/>
      <c r="K4" s="886"/>
      <c r="L4" s="887"/>
    </row>
    <row r="5" spans="2:13" ht="4.5" customHeight="1" x14ac:dyDescent="0.25">
      <c r="B5" s="879"/>
      <c r="C5" s="880"/>
      <c r="D5" s="881"/>
      <c r="E5" s="889"/>
      <c r="F5" s="889"/>
      <c r="G5" s="889"/>
      <c r="H5" s="889"/>
      <c r="I5" s="890" t="s">
        <v>462</v>
      </c>
      <c r="J5" s="891"/>
      <c r="K5" s="886"/>
      <c r="L5" s="887"/>
      <c r="M5" s="173"/>
    </row>
    <row r="6" spans="2:13" ht="24.95" customHeight="1" x14ac:dyDescent="0.25">
      <c r="B6" s="879"/>
      <c r="C6" s="880"/>
      <c r="D6" s="881"/>
      <c r="E6" s="174" t="s">
        <v>460</v>
      </c>
      <c r="F6" s="181">
        <v>43846</v>
      </c>
      <c r="G6" s="176" t="s">
        <v>461</v>
      </c>
      <c r="H6" s="181">
        <v>43852</v>
      </c>
      <c r="I6" s="890"/>
      <c r="J6" s="891"/>
      <c r="K6" s="892"/>
      <c r="L6" s="893"/>
    </row>
    <row r="7" spans="2:13" ht="24.95" customHeight="1" x14ac:dyDescent="0.25">
      <c r="B7" s="922" t="s">
        <v>395</v>
      </c>
      <c r="C7" s="894"/>
      <c r="D7" s="894"/>
      <c r="E7" s="894" t="s">
        <v>111</v>
      </c>
      <c r="F7" s="894"/>
      <c r="G7" s="894" t="s">
        <v>112</v>
      </c>
      <c r="H7" s="894"/>
      <c r="I7" s="185" t="s">
        <v>4</v>
      </c>
      <c r="J7" s="185" t="s">
        <v>2</v>
      </c>
      <c r="K7" s="895" t="s">
        <v>0</v>
      </c>
      <c r="L7" s="923"/>
    </row>
    <row r="8" spans="2:13" ht="24.95" customHeight="1" x14ac:dyDescent="0.25">
      <c r="B8" s="924" t="s">
        <v>398</v>
      </c>
      <c r="C8" s="896"/>
      <c r="D8" s="896"/>
      <c r="E8" s="894" t="s">
        <v>399</v>
      </c>
      <c r="F8" s="894"/>
      <c r="G8" s="894" t="s">
        <v>399</v>
      </c>
      <c r="H8" s="894"/>
      <c r="I8" s="177">
        <v>41944</v>
      </c>
      <c r="J8" s="185">
        <v>1</v>
      </c>
      <c r="K8" s="895" t="s">
        <v>463</v>
      </c>
      <c r="L8" s="923"/>
    </row>
    <row r="9" spans="2:13" ht="15.75" customHeight="1" x14ac:dyDescent="0.25">
      <c r="B9" s="897" t="s">
        <v>799</v>
      </c>
      <c r="C9" s="898"/>
      <c r="D9" s="898"/>
      <c r="E9" s="898"/>
      <c r="F9" s="898"/>
      <c r="G9" s="899"/>
      <c r="H9" s="897" t="s">
        <v>800</v>
      </c>
      <c r="I9" s="898"/>
      <c r="J9" s="898"/>
      <c r="K9" s="898"/>
      <c r="L9" s="899"/>
    </row>
    <row r="10" spans="2:13" x14ac:dyDescent="0.25">
      <c r="B10" s="897"/>
      <c r="C10" s="898"/>
      <c r="D10" s="898"/>
      <c r="E10" s="898"/>
      <c r="F10" s="898"/>
      <c r="G10" s="899"/>
      <c r="H10" s="897"/>
      <c r="I10" s="898"/>
      <c r="J10" s="898"/>
      <c r="K10" s="898"/>
      <c r="L10" s="899"/>
    </row>
    <row r="11" spans="2:13" x14ac:dyDescent="0.25">
      <c r="B11" s="897"/>
      <c r="C11" s="898"/>
      <c r="D11" s="898"/>
      <c r="E11" s="898"/>
      <c r="F11" s="898"/>
      <c r="G11" s="899"/>
      <c r="H11" s="897"/>
      <c r="I11" s="898"/>
      <c r="J11" s="898"/>
      <c r="K11" s="898"/>
      <c r="L11" s="899"/>
    </row>
    <row r="12" spans="2:13" x14ac:dyDescent="0.25">
      <c r="B12" s="897"/>
      <c r="C12" s="898"/>
      <c r="D12" s="898"/>
      <c r="E12" s="898"/>
      <c r="F12" s="898"/>
      <c r="G12" s="899"/>
      <c r="H12" s="897"/>
      <c r="I12" s="898"/>
      <c r="J12" s="898"/>
      <c r="K12" s="898"/>
      <c r="L12" s="899"/>
    </row>
    <row r="13" spans="2:13" x14ac:dyDescent="0.25">
      <c r="B13" s="897"/>
      <c r="C13" s="898"/>
      <c r="D13" s="898"/>
      <c r="E13" s="898"/>
      <c r="F13" s="898"/>
      <c r="G13" s="899"/>
      <c r="H13" s="897"/>
      <c r="I13" s="898"/>
      <c r="J13" s="898"/>
      <c r="K13" s="898"/>
      <c r="L13" s="899"/>
    </row>
    <row r="14" spans="2:13" x14ac:dyDescent="0.25">
      <c r="B14" s="897"/>
      <c r="C14" s="898"/>
      <c r="D14" s="898"/>
      <c r="E14" s="898"/>
      <c r="F14" s="898"/>
      <c r="G14" s="899"/>
      <c r="H14" s="897"/>
      <c r="I14" s="898"/>
      <c r="J14" s="898"/>
      <c r="K14" s="898"/>
      <c r="L14" s="899"/>
    </row>
    <row r="15" spans="2:13" x14ac:dyDescent="0.25">
      <c r="B15" s="897"/>
      <c r="C15" s="898"/>
      <c r="D15" s="898"/>
      <c r="E15" s="898"/>
      <c r="F15" s="898"/>
      <c r="G15" s="899"/>
      <c r="H15" s="897"/>
      <c r="I15" s="898"/>
      <c r="J15" s="898"/>
      <c r="K15" s="898"/>
      <c r="L15" s="899"/>
    </row>
    <row r="16" spans="2:13" x14ac:dyDescent="0.25">
      <c r="B16" s="897"/>
      <c r="C16" s="898"/>
      <c r="D16" s="898"/>
      <c r="E16" s="898"/>
      <c r="F16" s="898"/>
      <c r="G16" s="899"/>
      <c r="H16" s="897"/>
      <c r="I16" s="898"/>
      <c r="J16" s="898"/>
      <c r="K16" s="898"/>
      <c r="L16" s="899"/>
    </row>
    <row r="17" spans="2:12" x14ac:dyDescent="0.25">
      <c r="B17" s="897"/>
      <c r="C17" s="898"/>
      <c r="D17" s="898"/>
      <c r="E17" s="898"/>
      <c r="F17" s="898"/>
      <c r="G17" s="899"/>
      <c r="H17" s="897"/>
      <c r="I17" s="898"/>
      <c r="J17" s="898"/>
      <c r="K17" s="898"/>
      <c r="L17" s="899"/>
    </row>
    <row r="18" spans="2:12" x14ac:dyDescent="0.25">
      <c r="B18" s="897"/>
      <c r="C18" s="898"/>
      <c r="D18" s="898"/>
      <c r="E18" s="898"/>
      <c r="F18" s="898"/>
      <c r="G18" s="899"/>
      <c r="H18" s="897"/>
      <c r="I18" s="898"/>
      <c r="J18" s="898"/>
      <c r="K18" s="898"/>
      <c r="L18" s="899"/>
    </row>
    <row r="19" spans="2:12" x14ac:dyDescent="0.25">
      <c r="B19" s="897"/>
      <c r="C19" s="898"/>
      <c r="D19" s="898"/>
      <c r="E19" s="898"/>
      <c r="F19" s="898"/>
      <c r="G19" s="899"/>
      <c r="H19" s="897"/>
      <c r="I19" s="898"/>
      <c r="J19" s="898"/>
      <c r="K19" s="898"/>
      <c r="L19" s="899"/>
    </row>
    <row r="20" spans="2:12" x14ac:dyDescent="0.25">
      <c r="B20" s="897"/>
      <c r="C20" s="898"/>
      <c r="D20" s="898"/>
      <c r="E20" s="898"/>
      <c r="F20" s="898"/>
      <c r="G20" s="899"/>
      <c r="H20" s="897"/>
      <c r="I20" s="898"/>
      <c r="J20" s="898"/>
      <c r="K20" s="898"/>
      <c r="L20" s="899"/>
    </row>
    <row r="21" spans="2:12" x14ac:dyDescent="0.25">
      <c r="B21" s="897"/>
      <c r="C21" s="898"/>
      <c r="D21" s="898"/>
      <c r="E21" s="898"/>
      <c r="F21" s="898"/>
      <c r="G21" s="899"/>
      <c r="H21" s="897"/>
      <c r="I21" s="898"/>
      <c r="J21" s="898"/>
      <c r="K21" s="898"/>
      <c r="L21" s="899"/>
    </row>
    <row r="22" spans="2:12" x14ac:dyDescent="0.25">
      <c r="B22" s="897"/>
      <c r="C22" s="898"/>
      <c r="D22" s="898"/>
      <c r="E22" s="898"/>
      <c r="F22" s="898"/>
      <c r="G22" s="899"/>
      <c r="H22" s="897"/>
      <c r="I22" s="898"/>
      <c r="J22" s="898"/>
      <c r="K22" s="898"/>
      <c r="L22" s="899"/>
    </row>
    <row r="23" spans="2:12" ht="21.95" customHeight="1" x14ac:dyDescent="0.25">
      <c r="B23" s="900" t="s">
        <v>1019</v>
      </c>
      <c r="C23" s="901"/>
      <c r="D23" s="901"/>
      <c r="E23" s="901"/>
      <c r="F23" s="901"/>
      <c r="G23" s="902"/>
      <c r="H23" s="906" t="s">
        <v>1020</v>
      </c>
      <c r="I23" s="907"/>
      <c r="J23" s="907"/>
      <c r="K23" s="907"/>
      <c r="L23" s="908"/>
    </row>
    <row r="24" spans="2:12" ht="21.95" customHeight="1" thickBot="1" x14ac:dyDescent="0.3">
      <c r="B24" s="903"/>
      <c r="C24" s="904"/>
      <c r="D24" s="904"/>
      <c r="E24" s="904"/>
      <c r="F24" s="904"/>
      <c r="G24" s="905"/>
      <c r="H24" s="909"/>
      <c r="I24" s="910"/>
      <c r="J24" s="910"/>
      <c r="K24" s="910"/>
      <c r="L24" s="911"/>
    </row>
    <row r="25" spans="2:12" ht="15.75" customHeight="1" x14ac:dyDescent="0.25">
      <c r="B25" s="897" t="s">
        <v>799</v>
      </c>
      <c r="C25" s="898"/>
      <c r="D25" s="898"/>
      <c r="E25" s="898"/>
      <c r="F25" s="898"/>
      <c r="G25" s="899"/>
      <c r="H25" s="897" t="s">
        <v>800</v>
      </c>
      <c r="I25" s="898"/>
      <c r="J25" s="898"/>
      <c r="K25" s="898"/>
      <c r="L25" s="899"/>
    </row>
    <row r="26" spans="2:12" x14ac:dyDescent="0.25">
      <c r="B26" s="897"/>
      <c r="C26" s="898"/>
      <c r="D26" s="898"/>
      <c r="E26" s="898"/>
      <c r="F26" s="898"/>
      <c r="G26" s="899"/>
      <c r="H26" s="897"/>
      <c r="I26" s="898"/>
      <c r="J26" s="898"/>
      <c r="K26" s="898"/>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5" x14ac:dyDescent="0.25">
      <c r="B33" s="897"/>
      <c r="C33" s="898"/>
      <c r="D33" s="898"/>
      <c r="E33" s="898"/>
      <c r="F33" s="898"/>
      <c r="G33" s="899"/>
      <c r="H33" s="897"/>
      <c r="I33" s="898"/>
      <c r="J33" s="898"/>
      <c r="K33" s="898"/>
      <c r="L33" s="899"/>
    </row>
    <row r="34" spans="2:15" x14ac:dyDescent="0.25">
      <c r="B34" s="897"/>
      <c r="C34" s="898"/>
      <c r="D34" s="898"/>
      <c r="E34" s="898"/>
      <c r="F34" s="898"/>
      <c r="G34" s="899"/>
      <c r="H34" s="897"/>
      <c r="I34" s="898"/>
      <c r="J34" s="898"/>
      <c r="K34" s="898"/>
      <c r="L34" s="899"/>
    </row>
    <row r="35" spans="2:15" x14ac:dyDescent="0.25">
      <c r="B35" s="897"/>
      <c r="C35" s="898"/>
      <c r="D35" s="898"/>
      <c r="E35" s="898"/>
      <c r="F35" s="898"/>
      <c r="G35" s="899"/>
      <c r="H35" s="897"/>
      <c r="I35" s="898"/>
      <c r="J35" s="898"/>
      <c r="K35" s="898"/>
      <c r="L35" s="899"/>
    </row>
    <row r="36" spans="2:15" x14ac:dyDescent="0.25">
      <c r="B36" s="897"/>
      <c r="C36" s="898"/>
      <c r="D36" s="898"/>
      <c r="E36" s="898"/>
      <c r="F36" s="898"/>
      <c r="G36" s="899"/>
      <c r="H36" s="897"/>
      <c r="I36" s="898"/>
      <c r="J36" s="898"/>
      <c r="K36" s="898"/>
      <c r="L36" s="899"/>
    </row>
    <row r="37" spans="2:15" x14ac:dyDescent="0.25">
      <c r="B37" s="897"/>
      <c r="C37" s="898"/>
      <c r="D37" s="898"/>
      <c r="E37" s="898"/>
      <c r="F37" s="898"/>
      <c r="G37" s="899"/>
      <c r="H37" s="897"/>
      <c r="I37" s="898"/>
      <c r="J37" s="898"/>
      <c r="K37" s="898"/>
      <c r="L37" s="899"/>
    </row>
    <row r="38" spans="2:15" x14ac:dyDescent="0.25">
      <c r="B38" s="897"/>
      <c r="C38" s="898"/>
      <c r="D38" s="898"/>
      <c r="E38" s="898"/>
      <c r="F38" s="898"/>
      <c r="G38" s="899"/>
      <c r="H38" s="897"/>
      <c r="I38" s="898"/>
      <c r="J38" s="898"/>
      <c r="K38" s="898"/>
      <c r="L38" s="899"/>
    </row>
    <row r="39" spans="2:15" ht="21.95" customHeight="1" x14ac:dyDescent="0.25">
      <c r="B39" s="900" t="s">
        <v>1021</v>
      </c>
      <c r="C39" s="901"/>
      <c r="D39" s="901"/>
      <c r="E39" s="901"/>
      <c r="F39" s="901"/>
      <c r="G39" s="902"/>
      <c r="H39" s="906" t="s">
        <v>977</v>
      </c>
      <c r="I39" s="907"/>
      <c r="J39" s="907"/>
      <c r="K39" s="907"/>
      <c r="L39" s="908"/>
    </row>
    <row r="40" spans="2:15" ht="21.95" customHeight="1" thickBot="1" x14ac:dyDescent="0.3">
      <c r="B40" s="903"/>
      <c r="C40" s="904"/>
      <c r="D40" s="904"/>
      <c r="E40" s="904"/>
      <c r="F40" s="904"/>
      <c r="G40" s="905"/>
      <c r="H40" s="909"/>
      <c r="I40" s="910"/>
      <c r="J40" s="910"/>
      <c r="K40" s="910"/>
      <c r="L40" s="911"/>
    </row>
    <row r="41" spans="2:15" ht="15.75" customHeight="1" x14ac:dyDescent="0.25">
      <c r="B41" s="912" t="s">
        <v>799</v>
      </c>
      <c r="C41" s="913"/>
      <c r="D41" s="913"/>
      <c r="E41" s="913"/>
      <c r="F41" s="913"/>
      <c r="G41" s="914"/>
      <c r="H41" s="912" t="s">
        <v>800</v>
      </c>
      <c r="I41" s="913"/>
      <c r="J41" s="913"/>
      <c r="K41" s="913"/>
      <c r="L41" s="914"/>
    </row>
    <row r="42" spans="2:15" x14ac:dyDescent="0.25">
      <c r="B42" s="897"/>
      <c r="C42" s="898"/>
      <c r="D42" s="898"/>
      <c r="E42" s="898"/>
      <c r="F42" s="898"/>
      <c r="G42" s="899"/>
      <c r="H42" s="897"/>
      <c r="I42" s="898"/>
      <c r="J42" s="898"/>
      <c r="K42" s="898"/>
      <c r="L42" s="899"/>
    </row>
    <row r="43" spans="2:15" x14ac:dyDescent="0.25">
      <c r="B43" s="897"/>
      <c r="C43" s="898"/>
      <c r="D43" s="898"/>
      <c r="E43" s="898"/>
      <c r="F43" s="898"/>
      <c r="G43" s="899"/>
      <c r="H43" s="897"/>
      <c r="I43" s="898"/>
      <c r="J43" s="898"/>
      <c r="K43" s="898"/>
      <c r="L43" s="899"/>
      <c r="O43" s="180"/>
    </row>
    <row r="44" spans="2:15" x14ac:dyDescent="0.25">
      <c r="B44" s="897"/>
      <c r="C44" s="898"/>
      <c r="D44" s="898"/>
      <c r="E44" s="898"/>
      <c r="F44" s="898"/>
      <c r="G44" s="899"/>
      <c r="H44" s="897"/>
      <c r="I44" s="898"/>
      <c r="J44" s="898"/>
      <c r="K44" s="898"/>
      <c r="L44" s="899"/>
    </row>
    <row r="45" spans="2:15" x14ac:dyDescent="0.25">
      <c r="B45" s="897"/>
      <c r="C45" s="898"/>
      <c r="D45" s="898"/>
      <c r="E45" s="898"/>
      <c r="F45" s="898"/>
      <c r="G45" s="899"/>
      <c r="H45" s="897"/>
      <c r="I45" s="898"/>
      <c r="J45" s="898"/>
      <c r="K45" s="898"/>
      <c r="L45" s="899"/>
    </row>
    <row r="46" spans="2:15" x14ac:dyDescent="0.25">
      <c r="B46" s="897"/>
      <c r="C46" s="898"/>
      <c r="D46" s="898"/>
      <c r="E46" s="898"/>
      <c r="F46" s="898"/>
      <c r="G46" s="899"/>
      <c r="H46" s="897"/>
      <c r="I46" s="898"/>
      <c r="J46" s="898"/>
      <c r="K46" s="898"/>
      <c r="L46" s="899"/>
    </row>
    <row r="47" spans="2:15" x14ac:dyDescent="0.25">
      <c r="B47" s="897"/>
      <c r="C47" s="898"/>
      <c r="D47" s="898"/>
      <c r="E47" s="898"/>
      <c r="F47" s="898"/>
      <c r="G47" s="899"/>
      <c r="H47" s="897"/>
      <c r="I47" s="898"/>
      <c r="J47" s="898"/>
      <c r="K47" s="898"/>
      <c r="L47" s="899"/>
    </row>
    <row r="48" spans="2:15" x14ac:dyDescent="0.25">
      <c r="B48" s="897"/>
      <c r="C48" s="898"/>
      <c r="D48" s="898"/>
      <c r="E48" s="898"/>
      <c r="F48" s="898"/>
      <c r="G48" s="899"/>
      <c r="H48" s="897"/>
      <c r="I48" s="898"/>
      <c r="J48" s="898"/>
      <c r="K48" s="898"/>
      <c r="L48" s="899"/>
    </row>
    <row r="49" spans="2:12" x14ac:dyDescent="0.25">
      <c r="B49" s="897"/>
      <c r="C49" s="898"/>
      <c r="D49" s="898"/>
      <c r="E49" s="898"/>
      <c r="F49" s="898"/>
      <c r="G49" s="899"/>
      <c r="H49" s="897"/>
      <c r="I49" s="898"/>
      <c r="J49" s="898"/>
      <c r="K49" s="898"/>
      <c r="L49" s="899"/>
    </row>
    <row r="50" spans="2:12" x14ac:dyDescent="0.25">
      <c r="B50" s="897"/>
      <c r="C50" s="898"/>
      <c r="D50" s="898"/>
      <c r="E50" s="898"/>
      <c r="F50" s="898"/>
      <c r="G50" s="899"/>
      <c r="H50" s="897"/>
      <c r="I50" s="898"/>
      <c r="J50" s="898"/>
      <c r="K50" s="898"/>
      <c r="L50" s="899"/>
    </row>
    <row r="51" spans="2:12" x14ac:dyDescent="0.25">
      <c r="B51" s="897"/>
      <c r="C51" s="898"/>
      <c r="D51" s="898"/>
      <c r="E51" s="898"/>
      <c r="F51" s="898"/>
      <c r="G51" s="899"/>
      <c r="H51" s="897"/>
      <c r="I51" s="898"/>
      <c r="J51" s="898"/>
      <c r="K51" s="898"/>
      <c r="L51" s="899"/>
    </row>
    <row r="52" spans="2:12" x14ac:dyDescent="0.25">
      <c r="B52" s="897"/>
      <c r="C52" s="898"/>
      <c r="D52" s="898"/>
      <c r="E52" s="898"/>
      <c r="F52" s="898"/>
      <c r="G52" s="899"/>
      <c r="H52" s="897"/>
      <c r="I52" s="898"/>
      <c r="J52" s="898"/>
      <c r="K52" s="898"/>
      <c r="L52" s="899"/>
    </row>
    <row r="53" spans="2:12"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ht="21.95" customHeight="1" x14ac:dyDescent="0.25">
      <c r="B55" s="900" t="s">
        <v>1022</v>
      </c>
      <c r="C55" s="901"/>
      <c r="D55" s="901"/>
      <c r="E55" s="901"/>
      <c r="F55" s="901"/>
      <c r="G55" s="902"/>
      <c r="H55" s="906" t="s">
        <v>1023</v>
      </c>
      <c r="I55" s="907"/>
      <c r="J55" s="907"/>
      <c r="K55" s="907"/>
      <c r="L55" s="908"/>
    </row>
    <row r="56" spans="2:12" ht="26.25" customHeight="1" thickBot="1" x14ac:dyDescent="0.3">
      <c r="B56" s="903"/>
      <c r="C56" s="904"/>
      <c r="D56" s="904"/>
      <c r="E56" s="904"/>
      <c r="F56" s="904"/>
      <c r="G56" s="905"/>
      <c r="H56" s="909"/>
      <c r="I56" s="910"/>
      <c r="J56" s="910"/>
      <c r="K56" s="910"/>
      <c r="L56" s="911"/>
    </row>
    <row r="57" spans="2:12" x14ac:dyDescent="0.25">
      <c r="B57" s="912" t="s">
        <v>801</v>
      </c>
      <c r="C57" s="913"/>
      <c r="D57" s="913"/>
      <c r="E57" s="913"/>
      <c r="F57" s="913"/>
      <c r="G57" s="914"/>
      <c r="H57" s="912" t="s">
        <v>802</v>
      </c>
      <c r="I57" s="913"/>
      <c r="J57" s="913"/>
      <c r="K57" s="913"/>
      <c r="L57" s="914"/>
    </row>
    <row r="58" spans="2:12" x14ac:dyDescent="0.25">
      <c r="B58" s="897"/>
      <c r="C58" s="898"/>
      <c r="D58" s="898"/>
      <c r="E58" s="898"/>
      <c r="F58" s="898"/>
      <c r="G58" s="899"/>
      <c r="H58" s="897"/>
      <c r="I58" s="898"/>
      <c r="J58" s="898"/>
      <c r="K58" s="898"/>
      <c r="L58" s="899"/>
    </row>
    <row r="59" spans="2:12" x14ac:dyDescent="0.25">
      <c r="B59" s="897"/>
      <c r="C59" s="898"/>
      <c r="D59" s="898"/>
      <c r="E59" s="898"/>
      <c r="F59" s="898"/>
      <c r="G59" s="899"/>
      <c r="H59" s="897"/>
      <c r="I59" s="898"/>
      <c r="J59" s="898"/>
      <c r="K59" s="898"/>
      <c r="L59" s="899"/>
    </row>
    <row r="60" spans="2:12" x14ac:dyDescent="0.25">
      <c r="B60" s="897"/>
      <c r="C60" s="898"/>
      <c r="D60" s="898"/>
      <c r="E60" s="898"/>
      <c r="F60" s="898"/>
      <c r="G60" s="899"/>
      <c r="H60" s="897"/>
      <c r="I60" s="898"/>
      <c r="J60" s="898"/>
      <c r="K60" s="898"/>
      <c r="L60" s="899"/>
    </row>
    <row r="61" spans="2:12" x14ac:dyDescent="0.25">
      <c r="B61" s="897"/>
      <c r="C61" s="898"/>
      <c r="D61" s="898"/>
      <c r="E61" s="898"/>
      <c r="F61" s="898"/>
      <c r="G61" s="899"/>
      <c r="H61" s="897"/>
      <c r="I61" s="898"/>
      <c r="J61" s="898"/>
      <c r="K61" s="898"/>
      <c r="L61" s="899"/>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2" x14ac:dyDescent="0.25">
      <c r="B65" s="897"/>
      <c r="C65" s="898"/>
      <c r="D65" s="898"/>
      <c r="E65" s="898"/>
      <c r="F65" s="898"/>
      <c r="G65" s="899"/>
      <c r="H65" s="897"/>
      <c r="I65" s="898"/>
      <c r="J65" s="898"/>
      <c r="K65" s="898"/>
      <c r="L65" s="899"/>
    </row>
    <row r="66" spans="2:12" x14ac:dyDescent="0.25">
      <c r="B66" s="897"/>
      <c r="C66" s="898"/>
      <c r="D66" s="898"/>
      <c r="E66" s="898"/>
      <c r="F66" s="898"/>
      <c r="G66" s="899"/>
      <c r="H66" s="897"/>
      <c r="I66" s="898"/>
      <c r="J66" s="898"/>
      <c r="K66" s="898"/>
      <c r="L66" s="899"/>
    </row>
    <row r="67" spans="2:12" x14ac:dyDescent="0.25">
      <c r="B67" s="897"/>
      <c r="C67" s="898"/>
      <c r="D67" s="898"/>
      <c r="E67" s="898"/>
      <c r="F67" s="898"/>
      <c r="G67" s="899"/>
      <c r="H67" s="897"/>
      <c r="I67" s="898"/>
      <c r="J67" s="898"/>
      <c r="K67" s="898"/>
      <c r="L67" s="899"/>
    </row>
    <row r="68" spans="2:12" x14ac:dyDescent="0.25">
      <c r="B68" s="897"/>
      <c r="C68" s="898"/>
      <c r="D68" s="898"/>
      <c r="E68" s="898"/>
      <c r="F68" s="898"/>
      <c r="G68" s="899"/>
      <c r="H68" s="897"/>
      <c r="I68" s="898"/>
      <c r="J68" s="898"/>
      <c r="K68" s="898"/>
      <c r="L68" s="899"/>
    </row>
    <row r="69" spans="2:12" x14ac:dyDescent="0.25">
      <c r="B69" s="897"/>
      <c r="C69" s="898"/>
      <c r="D69" s="898"/>
      <c r="E69" s="898"/>
      <c r="F69" s="898"/>
      <c r="G69" s="899"/>
      <c r="H69" s="897"/>
      <c r="I69" s="898"/>
      <c r="J69" s="898"/>
      <c r="K69" s="898"/>
      <c r="L69" s="899"/>
    </row>
    <row r="70" spans="2:12" x14ac:dyDescent="0.25">
      <c r="B70" s="897"/>
      <c r="C70" s="898"/>
      <c r="D70" s="898"/>
      <c r="E70" s="898"/>
      <c r="F70" s="898"/>
      <c r="G70" s="899"/>
      <c r="H70" s="897"/>
      <c r="I70" s="898"/>
      <c r="J70" s="898"/>
      <c r="K70" s="898"/>
      <c r="L70" s="899"/>
    </row>
    <row r="71" spans="2:12" ht="21.95" customHeight="1" x14ac:dyDescent="0.25">
      <c r="B71" s="906" t="s">
        <v>1024</v>
      </c>
      <c r="C71" s="907"/>
      <c r="D71" s="907"/>
      <c r="E71" s="907"/>
      <c r="F71" s="907"/>
      <c r="G71" s="908"/>
      <c r="H71" s="906" t="s">
        <v>1025</v>
      </c>
      <c r="I71" s="907"/>
      <c r="J71" s="907"/>
      <c r="K71" s="907"/>
      <c r="L71" s="908"/>
    </row>
    <row r="72" spans="2:12" ht="21.95" customHeight="1" thickBot="1" x14ac:dyDescent="0.3">
      <c r="B72" s="909"/>
      <c r="C72" s="910"/>
      <c r="D72" s="910"/>
      <c r="E72" s="910"/>
      <c r="F72" s="910"/>
      <c r="G72" s="911"/>
      <c r="H72" s="909"/>
      <c r="I72" s="910"/>
      <c r="J72" s="910"/>
      <c r="K72" s="910"/>
      <c r="L72" s="911"/>
    </row>
    <row r="73" spans="2:12" x14ac:dyDescent="0.25">
      <c r="B73" s="912" t="s">
        <v>801</v>
      </c>
      <c r="C73" s="913"/>
      <c r="D73" s="913"/>
      <c r="E73" s="913"/>
      <c r="F73" s="913"/>
      <c r="G73" s="914"/>
      <c r="H73" s="912" t="s">
        <v>802</v>
      </c>
      <c r="I73" s="913"/>
      <c r="J73" s="913"/>
      <c r="K73" s="913"/>
      <c r="L73" s="914"/>
    </row>
    <row r="74" spans="2:12" x14ac:dyDescent="0.25">
      <c r="B74" s="897"/>
      <c r="C74" s="898"/>
      <c r="D74" s="898"/>
      <c r="E74" s="898"/>
      <c r="F74" s="898"/>
      <c r="G74" s="899"/>
      <c r="H74" s="897"/>
      <c r="I74" s="898"/>
      <c r="J74" s="898"/>
      <c r="K74" s="898"/>
      <c r="L74" s="899"/>
    </row>
    <row r="75" spans="2:12" x14ac:dyDescent="0.25">
      <c r="B75" s="897"/>
      <c r="C75" s="898"/>
      <c r="D75" s="898"/>
      <c r="E75" s="898"/>
      <c r="F75" s="898"/>
      <c r="G75" s="899"/>
      <c r="H75" s="897"/>
      <c r="I75" s="898"/>
      <c r="J75" s="898"/>
      <c r="K75" s="898"/>
      <c r="L75" s="899"/>
    </row>
    <row r="76" spans="2:12" x14ac:dyDescent="0.25">
      <c r="B76" s="897"/>
      <c r="C76" s="898"/>
      <c r="D76" s="898"/>
      <c r="E76" s="898"/>
      <c r="F76" s="898"/>
      <c r="G76" s="899"/>
      <c r="H76" s="897"/>
      <c r="I76" s="898"/>
      <c r="J76" s="898"/>
      <c r="K76" s="898"/>
      <c r="L76" s="899"/>
    </row>
    <row r="77" spans="2:12" x14ac:dyDescent="0.25">
      <c r="B77" s="897"/>
      <c r="C77" s="898"/>
      <c r="D77" s="898"/>
      <c r="E77" s="898"/>
      <c r="F77" s="898"/>
      <c r="G77" s="899"/>
      <c r="H77" s="897"/>
      <c r="I77" s="898"/>
      <c r="J77" s="898"/>
      <c r="K77" s="898"/>
      <c r="L77" s="899"/>
    </row>
    <row r="78" spans="2:12" x14ac:dyDescent="0.25">
      <c r="B78" s="897"/>
      <c r="C78" s="898"/>
      <c r="D78" s="898"/>
      <c r="E78" s="898"/>
      <c r="F78" s="898"/>
      <c r="G78" s="899"/>
      <c r="H78" s="897"/>
      <c r="I78" s="898"/>
      <c r="J78" s="898"/>
      <c r="K78" s="898"/>
      <c r="L78" s="899"/>
    </row>
    <row r="79" spans="2:12" x14ac:dyDescent="0.25">
      <c r="B79" s="897"/>
      <c r="C79" s="898"/>
      <c r="D79" s="898"/>
      <c r="E79" s="898"/>
      <c r="F79" s="898"/>
      <c r="G79" s="899"/>
      <c r="H79" s="897"/>
      <c r="I79" s="898"/>
      <c r="J79" s="898"/>
      <c r="K79" s="898"/>
      <c r="L79" s="899"/>
    </row>
    <row r="80" spans="2:12" x14ac:dyDescent="0.25">
      <c r="B80" s="897"/>
      <c r="C80" s="898"/>
      <c r="D80" s="898"/>
      <c r="E80" s="898"/>
      <c r="F80" s="898"/>
      <c r="G80" s="899"/>
      <c r="H80" s="897"/>
      <c r="I80" s="898"/>
      <c r="J80" s="898"/>
      <c r="K80" s="898"/>
      <c r="L80" s="899"/>
    </row>
    <row r="81" spans="2:12" x14ac:dyDescent="0.25">
      <c r="B81" s="897"/>
      <c r="C81" s="898"/>
      <c r="D81" s="898"/>
      <c r="E81" s="898"/>
      <c r="F81" s="898"/>
      <c r="G81" s="899"/>
      <c r="H81" s="897"/>
      <c r="I81" s="898"/>
      <c r="J81" s="898"/>
      <c r="K81" s="898"/>
      <c r="L81" s="899"/>
    </row>
    <row r="82" spans="2:12" x14ac:dyDescent="0.25">
      <c r="B82" s="897"/>
      <c r="C82" s="898"/>
      <c r="D82" s="898"/>
      <c r="E82" s="898"/>
      <c r="F82" s="898"/>
      <c r="G82" s="899"/>
      <c r="H82" s="897"/>
      <c r="I82" s="898"/>
      <c r="J82" s="898"/>
      <c r="K82" s="898"/>
      <c r="L82" s="899"/>
    </row>
    <row r="83" spans="2:12" x14ac:dyDescent="0.25">
      <c r="B83" s="897"/>
      <c r="C83" s="898"/>
      <c r="D83" s="898"/>
      <c r="E83" s="898"/>
      <c r="F83" s="898"/>
      <c r="G83" s="899"/>
      <c r="H83" s="897"/>
      <c r="I83" s="898"/>
      <c r="J83" s="898"/>
      <c r="K83" s="898"/>
      <c r="L83" s="899"/>
    </row>
    <row r="84" spans="2:12" x14ac:dyDescent="0.25">
      <c r="B84" s="897"/>
      <c r="C84" s="898"/>
      <c r="D84" s="898"/>
      <c r="E84" s="898"/>
      <c r="F84" s="898"/>
      <c r="G84" s="899"/>
      <c r="H84" s="897"/>
      <c r="I84" s="898"/>
      <c r="J84" s="898"/>
      <c r="K84" s="898"/>
      <c r="L84" s="899"/>
    </row>
    <row r="85" spans="2:12" x14ac:dyDescent="0.25">
      <c r="B85" s="897"/>
      <c r="C85" s="898"/>
      <c r="D85" s="898"/>
      <c r="E85" s="898"/>
      <c r="F85" s="898"/>
      <c r="G85" s="899"/>
      <c r="H85" s="897"/>
      <c r="I85" s="898"/>
      <c r="J85" s="898"/>
      <c r="K85" s="898"/>
      <c r="L85" s="899"/>
    </row>
    <row r="86" spans="2:12" x14ac:dyDescent="0.25">
      <c r="B86" s="897"/>
      <c r="C86" s="898"/>
      <c r="D86" s="898"/>
      <c r="E86" s="898"/>
      <c r="F86" s="898"/>
      <c r="G86" s="899"/>
      <c r="H86" s="897"/>
      <c r="I86" s="898"/>
      <c r="J86" s="898"/>
      <c r="K86" s="898"/>
      <c r="L86" s="899"/>
    </row>
    <row r="87" spans="2:12" ht="21.95" customHeight="1" x14ac:dyDescent="0.25">
      <c r="B87" s="906" t="s">
        <v>1026</v>
      </c>
      <c r="C87" s="907"/>
      <c r="D87" s="907"/>
      <c r="E87" s="907"/>
      <c r="F87" s="907"/>
      <c r="G87" s="908"/>
      <c r="H87" s="906" t="s">
        <v>1027</v>
      </c>
      <c r="I87" s="993"/>
      <c r="J87" s="993"/>
      <c r="K87" s="993"/>
      <c r="L87" s="994"/>
    </row>
    <row r="88" spans="2:12" ht="37.5" customHeight="1" thickBot="1" x14ac:dyDescent="0.3">
      <c r="B88" s="909"/>
      <c r="C88" s="910"/>
      <c r="D88" s="910"/>
      <c r="E88" s="910"/>
      <c r="F88" s="910"/>
      <c r="G88" s="911"/>
      <c r="H88" s="995"/>
      <c r="I88" s="996"/>
      <c r="J88" s="996"/>
      <c r="K88" s="996"/>
      <c r="L88" s="997"/>
    </row>
    <row r="89" spans="2:12" x14ac:dyDescent="0.25">
      <c r="B89" s="912" t="s">
        <v>801</v>
      </c>
      <c r="C89" s="913"/>
      <c r="D89" s="913"/>
      <c r="E89" s="913"/>
      <c r="F89" s="913"/>
      <c r="G89" s="914"/>
      <c r="H89" s="912" t="s">
        <v>802</v>
      </c>
      <c r="I89" s="913"/>
      <c r="J89" s="913"/>
      <c r="K89" s="913"/>
      <c r="L89" s="914"/>
    </row>
    <row r="90" spans="2:12" x14ac:dyDescent="0.25">
      <c r="B90" s="897"/>
      <c r="C90" s="898"/>
      <c r="D90" s="898"/>
      <c r="E90" s="898"/>
      <c r="F90" s="898"/>
      <c r="G90" s="899"/>
      <c r="H90" s="897"/>
      <c r="I90" s="898"/>
      <c r="J90" s="898"/>
      <c r="K90" s="898"/>
      <c r="L90" s="899"/>
    </row>
    <row r="91" spans="2:12" x14ac:dyDescent="0.25">
      <c r="B91" s="897"/>
      <c r="C91" s="898"/>
      <c r="D91" s="898"/>
      <c r="E91" s="898"/>
      <c r="F91" s="898"/>
      <c r="G91" s="899"/>
      <c r="H91" s="897"/>
      <c r="I91" s="898"/>
      <c r="J91" s="898"/>
      <c r="K91" s="898"/>
      <c r="L91" s="899"/>
    </row>
    <row r="92" spans="2:12" x14ac:dyDescent="0.25">
      <c r="B92" s="897"/>
      <c r="C92" s="898"/>
      <c r="D92" s="898"/>
      <c r="E92" s="898"/>
      <c r="F92" s="898"/>
      <c r="G92" s="899"/>
      <c r="H92" s="897"/>
      <c r="I92" s="898"/>
      <c r="J92" s="898"/>
      <c r="K92" s="898"/>
      <c r="L92" s="899"/>
    </row>
    <row r="93" spans="2:12" x14ac:dyDescent="0.25">
      <c r="B93" s="897"/>
      <c r="C93" s="898"/>
      <c r="D93" s="898"/>
      <c r="E93" s="898"/>
      <c r="F93" s="898"/>
      <c r="G93" s="899"/>
      <c r="H93" s="897"/>
      <c r="I93" s="898"/>
      <c r="J93" s="898"/>
      <c r="K93" s="898"/>
      <c r="L93" s="899"/>
    </row>
    <row r="94" spans="2:12" x14ac:dyDescent="0.25">
      <c r="B94" s="897"/>
      <c r="C94" s="898"/>
      <c r="D94" s="898"/>
      <c r="E94" s="898"/>
      <c r="F94" s="898"/>
      <c r="G94" s="899"/>
      <c r="H94" s="897"/>
      <c r="I94" s="898"/>
      <c r="J94" s="898"/>
      <c r="K94" s="898"/>
      <c r="L94" s="899"/>
    </row>
    <row r="95" spans="2:12" x14ac:dyDescent="0.25">
      <c r="B95" s="897"/>
      <c r="C95" s="898"/>
      <c r="D95" s="898"/>
      <c r="E95" s="898"/>
      <c r="F95" s="898"/>
      <c r="G95" s="899"/>
      <c r="H95" s="897"/>
      <c r="I95" s="898"/>
      <c r="J95" s="898"/>
      <c r="K95" s="898"/>
      <c r="L95" s="899"/>
    </row>
    <row r="96" spans="2:12" x14ac:dyDescent="0.25">
      <c r="B96" s="897"/>
      <c r="C96" s="898"/>
      <c r="D96" s="898"/>
      <c r="E96" s="898"/>
      <c r="F96" s="898"/>
      <c r="G96" s="899"/>
      <c r="H96" s="897"/>
      <c r="I96" s="898"/>
      <c r="J96" s="898"/>
      <c r="K96" s="898"/>
      <c r="L96" s="899"/>
    </row>
    <row r="97" spans="2:12" x14ac:dyDescent="0.25">
      <c r="B97" s="897"/>
      <c r="C97" s="898"/>
      <c r="D97" s="898"/>
      <c r="E97" s="898"/>
      <c r="F97" s="898"/>
      <c r="G97" s="899"/>
      <c r="H97" s="897"/>
      <c r="I97" s="898"/>
      <c r="J97" s="898"/>
      <c r="K97" s="898"/>
      <c r="L97" s="899"/>
    </row>
    <row r="98" spans="2:12" x14ac:dyDescent="0.25">
      <c r="B98" s="897"/>
      <c r="C98" s="898"/>
      <c r="D98" s="898"/>
      <c r="E98" s="898"/>
      <c r="F98" s="898"/>
      <c r="G98" s="899"/>
      <c r="H98" s="897"/>
      <c r="I98" s="898"/>
      <c r="J98" s="898"/>
      <c r="K98" s="898"/>
      <c r="L98" s="899"/>
    </row>
    <row r="99" spans="2:12" x14ac:dyDescent="0.25">
      <c r="B99" s="897"/>
      <c r="C99" s="898"/>
      <c r="D99" s="898"/>
      <c r="E99" s="898"/>
      <c r="F99" s="898"/>
      <c r="G99" s="899"/>
      <c r="H99" s="897"/>
      <c r="I99" s="898"/>
      <c r="J99" s="898"/>
      <c r="K99" s="898"/>
      <c r="L99" s="899"/>
    </row>
    <row r="100" spans="2:12" x14ac:dyDescent="0.25">
      <c r="B100" s="897"/>
      <c r="C100" s="898"/>
      <c r="D100" s="898"/>
      <c r="E100" s="898"/>
      <c r="F100" s="898"/>
      <c r="G100" s="899"/>
      <c r="H100" s="897"/>
      <c r="I100" s="898"/>
      <c r="J100" s="898"/>
      <c r="K100" s="898"/>
      <c r="L100" s="899"/>
    </row>
    <row r="101" spans="2:12" x14ac:dyDescent="0.25">
      <c r="B101" s="897"/>
      <c r="C101" s="898"/>
      <c r="D101" s="898"/>
      <c r="E101" s="898"/>
      <c r="F101" s="898"/>
      <c r="G101" s="899"/>
      <c r="H101" s="897"/>
      <c r="I101" s="898"/>
      <c r="J101" s="898"/>
      <c r="K101" s="898"/>
      <c r="L101" s="899"/>
    </row>
    <row r="102" spans="2:12" x14ac:dyDescent="0.25">
      <c r="B102" s="897"/>
      <c r="C102" s="898"/>
      <c r="D102" s="898"/>
      <c r="E102" s="898"/>
      <c r="F102" s="898"/>
      <c r="G102" s="899"/>
      <c r="H102" s="897"/>
      <c r="I102" s="898"/>
      <c r="J102" s="898"/>
      <c r="K102" s="898"/>
      <c r="L102" s="899"/>
    </row>
    <row r="103" spans="2:12" ht="21.95" customHeight="1" x14ac:dyDescent="0.25">
      <c r="B103" s="906" t="s">
        <v>1028</v>
      </c>
      <c r="C103" s="907"/>
      <c r="D103" s="907"/>
      <c r="E103" s="907"/>
      <c r="F103" s="907"/>
      <c r="G103" s="908"/>
      <c r="H103" s="906" t="s">
        <v>1029</v>
      </c>
      <c r="I103" s="993"/>
      <c r="J103" s="993"/>
      <c r="K103" s="993"/>
      <c r="L103" s="994"/>
    </row>
    <row r="104" spans="2:12" ht="37.5" customHeight="1" thickBot="1" x14ac:dyDescent="0.3">
      <c r="B104" s="909"/>
      <c r="C104" s="910"/>
      <c r="D104" s="910"/>
      <c r="E104" s="910"/>
      <c r="F104" s="910"/>
      <c r="G104" s="911"/>
      <c r="H104" s="995"/>
      <c r="I104" s="996"/>
      <c r="J104" s="996"/>
      <c r="K104" s="996"/>
      <c r="L104" s="997"/>
    </row>
    <row r="105" spans="2:12" x14ac:dyDescent="0.25">
      <c r="B105" s="912" t="s">
        <v>801</v>
      </c>
      <c r="C105" s="913"/>
      <c r="D105" s="913"/>
      <c r="E105" s="913"/>
      <c r="F105" s="913"/>
      <c r="G105" s="914"/>
      <c r="H105" s="912" t="s">
        <v>802</v>
      </c>
      <c r="I105" s="913"/>
      <c r="J105" s="913"/>
      <c r="K105" s="913"/>
      <c r="L105" s="914"/>
    </row>
    <row r="106" spans="2:12" x14ac:dyDescent="0.25">
      <c r="B106" s="897"/>
      <c r="C106" s="898"/>
      <c r="D106" s="898"/>
      <c r="E106" s="898"/>
      <c r="F106" s="898"/>
      <c r="G106" s="899"/>
      <c r="H106" s="897"/>
      <c r="I106" s="898"/>
      <c r="J106" s="898"/>
      <c r="K106" s="898"/>
      <c r="L106" s="899"/>
    </row>
    <row r="107" spans="2:12" x14ac:dyDescent="0.25">
      <c r="B107" s="897"/>
      <c r="C107" s="898"/>
      <c r="D107" s="898"/>
      <c r="E107" s="898"/>
      <c r="F107" s="898"/>
      <c r="G107" s="899"/>
      <c r="H107" s="897"/>
      <c r="I107" s="898"/>
      <c r="J107" s="898"/>
      <c r="K107" s="898"/>
      <c r="L107" s="899"/>
    </row>
    <row r="108" spans="2:12" x14ac:dyDescent="0.25">
      <c r="B108" s="897"/>
      <c r="C108" s="898"/>
      <c r="D108" s="898"/>
      <c r="E108" s="898"/>
      <c r="F108" s="898"/>
      <c r="G108" s="899"/>
      <c r="H108" s="897"/>
      <c r="I108" s="898"/>
      <c r="J108" s="898"/>
      <c r="K108" s="898"/>
      <c r="L108" s="899"/>
    </row>
    <row r="109" spans="2:12" x14ac:dyDescent="0.25">
      <c r="B109" s="897"/>
      <c r="C109" s="898"/>
      <c r="D109" s="898"/>
      <c r="E109" s="898"/>
      <c r="F109" s="898"/>
      <c r="G109" s="899"/>
      <c r="H109" s="897"/>
      <c r="I109" s="898"/>
      <c r="J109" s="898"/>
      <c r="K109" s="898"/>
      <c r="L109" s="899"/>
    </row>
    <row r="110" spans="2:12" x14ac:dyDescent="0.25">
      <c r="B110" s="897"/>
      <c r="C110" s="898"/>
      <c r="D110" s="898"/>
      <c r="E110" s="898"/>
      <c r="F110" s="898"/>
      <c r="G110" s="899"/>
      <c r="H110" s="897"/>
      <c r="I110" s="898"/>
      <c r="J110" s="898"/>
      <c r="K110" s="898"/>
      <c r="L110" s="899"/>
    </row>
    <row r="111" spans="2:12" x14ac:dyDescent="0.25">
      <c r="B111" s="897"/>
      <c r="C111" s="898"/>
      <c r="D111" s="898"/>
      <c r="E111" s="898"/>
      <c r="F111" s="898"/>
      <c r="G111" s="899"/>
      <c r="H111" s="897"/>
      <c r="I111" s="898"/>
      <c r="J111" s="898"/>
      <c r="K111" s="898"/>
      <c r="L111" s="899"/>
    </row>
    <row r="112" spans="2:12" x14ac:dyDescent="0.25">
      <c r="B112" s="897"/>
      <c r="C112" s="898"/>
      <c r="D112" s="898"/>
      <c r="E112" s="898"/>
      <c r="F112" s="898"/>
      <c r="G112" s="899"/>
      <c r="H112" s="897"/>
      <c r="I112" s="898"/>
      <c r="J112" s="898"/>
      <c r="K112" s="898"/>
      <c r="L112" s="899"/>
    </row>
    <row r="113" spans="2:12" x14ac:dyDescent="0.25">
      <c r="B113" s="897"/>
      <c r="C113" s="898"/>
      <c r="D113" s="898"/>
      <c r="E113" s="898"/>
      <c r="F113" s="898"/>
      <c r="G113" s="899"/>
      <c r="H113" s="897"/>
      <c r="I113" s="898"/>
      <c r="J113" s="898"/>
      <c r="K113" s="898"/>
      <c r="L113" s="899"/>
    </row>
    <row r="114" spans="2:12" x14ac:dyDescent="0.25">
      <c r="B114" s="897"/>
      <c r="C114" s="898"/>
      <c r="D114" s="898"/>
      <c r="E114" s="898"/>
      <c r="F114" s="898"/>
      <c r="G114" s="899"/>
      <c r="H114" s="897"/>
      <c r="I114" s="898"/>
      <c r="J114" s="898"/>
      <c r="K114" s="898"/>
      <c r="L114" s="899"/>
    </row>
    <row r="115" spans="2:12" x14ac:dyDescent="0.25">
      <c r="B115" s="897"/>
      <c r="C115" s="898"/>
      <c r="D115" s="898"/>
      <c r="E115" s="898"/>
      <c r="F115" s="898"/>
      <c r="G115" s="899"/>
      <c r="H115" s="897"/>
      <c r="I115" s="898"/>
      <c r="J115" s="898"/>
      <c r="K115" s="898"/>
      <c r="L115" s="899"/>
    </row>
    <row r="116" spans="2:12" x14ac:dyDescent="0.25">
      <c r="B116" s="897"/>
      <c r="C116" s="898"/>
      <c r="D116" s="898"/>
      <c r="E116" s="898"/>
      <c r="F116" s="898"/>
      <c r="G116" s="899"/>
      <c r="H116" s="897"/>
      <c r="I116" s="898"/>
      <c r="J116" s="898"/>
      <c r="K116" s="898"/>
      <c r="L116" s="899"/>
    </row>
    <row r="117" spans="2:12" x14ac:dyDescent="0.25">
      <c r="B117" s="897"/>
      <c r="C117" s="898"/>
      <c r="D117" s="898"/>
      <c r="E117" s="898"/>
      <c r="F117" s="898"/>
      <c r="G117" s="899"/>
      <c r="H117" s="897"/>
      <c r="I117" s="898"/>
      <c r="J117" s="898"/>
      <c r="K117" s="898"/>
      <c r="L117" s="899"/>
    </row>
    <row r="118" spans="2:12" x14ac:dyDescent="0.25">
      <c r="B118" s="897"/>
      <c r="C118" s="898"/>
      <c r="D118" s="898"/>
      <c r="E118" s="898"/>
      <c r="F118" s="898"/>
      <c r="G118" s="899"/>
      <c r="H118" s="897"/>
      <c r="I118" s="898"/>
      <c r="J118" s="898"/>
      <c r="K118" s="898"/>
      <c r="L118" s="899"/>
    </row>
    <row r="119" spans="2:12" ht="21.95" customHeight="1" x14ac:dyDescent="0.25">
      <c r="B119" s="906" t="s">
        <v>1030</v>
      </c>
      <c r="C119" s="993"/>
      <c r="D119" s="993"/>
      <c r="E119" s="993"/>
      <c r="F119" s="993"/>
      <c r="G119" s="994"/>
      <c r="H119" s="906" t="s">
        <v>1031</v>
      </c>
      <c r="I119" s="907"/>
      <c r="J119" s="907"/>
      <c r="K119" s="907"/>
      <c r="L119" s="908"/>
    </row>
    <row r="120" spans="2:12" ht="21.95" customHeight="1" thickBot="1" x14ac:dyDescent="0.3">
      <c r="B120" s="995"/>
      <c r="C120" s="996"/>
      <c r="D120" s="996"/>
      <c r="E120" s="996"/>
      <c r="F120" s="996"/>
      <c r="G120" s="997"/>
      <c r="H120" s="909"/>
      <c r="I120" s="910"/>
      <c r="J120" s="910"/>
      <c r="K120" s="910"/>
      <c r="L120" s="911"/>
    </row>
    <row r="121" spans="2:12" x14ac:dyDescent="0.25">
      <c r="B121" s="912" t="s">
        <v>801</v>
      </c>
      <c r="C121" s="913"/>
      <c r="D121" s="913"/>
      <c r="E121" s="913"/>
      <c r="F121" s="913"/>
      <c r="G121" s="914"/>
      <c r="H121" s="912" t="s">
        <v>802</v>
      </c>
      <c r="I121" s="913"/>
      <c r="J121" s="913"/>
      <c r="K121" s="913"/>
      <c r="L121" s="914"/>
    </row>
    <row r="122" spans="2:12" x14ac:dyDescent="0.25">
      <c r="B122" s="897"/>
      <c r="C122" s="898"/>
      <c r="D122" s="898"/>
      <c r="E122" s="898"/>
      <c r="F122" s="898"/>
      <c r="G122" s="899"/>
      <c r="H122" s="897"/>
      <c r="I122" s="898"/>
      <c r="J122" s="898"/>
      <c r="K122" s="898"/>
      <c r="L122" s="899"/>
    </row>
    <row r="123" spans="2:12" x14ac:dyDescent="0.25">
      <c r="B123" s="897"/>
      <c r="C123" s="898"/>
      <c r="D123" s="898"/>
      <c r="E123" s="898"/>
      <c r="F123" s="898"/>
      <c r="G123" s="899"/>
      <c r="H123" s="897"/>
      <c r="I123" s="898"/>
      <c r="J123" s="898"/>
      <c r="K123" s="898"/>
      <c r="L123" s="899"/>
    </row>
    <row r="124" spans="2:12" x14ac:dyDescent="0.25">
      <c r="B124" s="897"/>
      <c r="C124" s="898"/>
      <c r="D124" s="898"/>
      <c r="E124" s="898"/>
      <c r="F124" s="898"/>
      <c r="G124" s="899"/>
      <c r="H124" s="897"/>
      <c r="I124" s="898"/>
      <c r="J124" s="898"/>
      <c r="K124" s="898"/>
      <c r="L124" s="899"/>
    </row>
    <row r="125" spans="2:12" x14ac:dyDescent="0.25">
      <c r="B125" s="897"/>
      <c r="C125" s="898"/>
      <c r="D125" s="898"/>
      <c r="E125" s="898"/>
      <c r="F125" s="898"/>
      <c r="G125" s="899"/>
      <c r="H125" s="897"/>
      <c r="I125" s="898"/>
      <c r="J125" s="898"/>
      <c r="K125" s="898"/>
      <c r="L125" s="899"/>
    </row>
    <row r="126" spans="2:12" x14ac:dyDescent="0.25">
      <c r="B126" s="897"/>
      <c r="C126" s="898"/>
      <c r="D126" s="898"/>
      <c r="E126" s="898"/>
      <c r="F126" s="898"/>
      <c r="G126" s="899"/>
      <c r="H126" s="897"/>
      <c r="I126" s="898"/>
      <c r="J126" s="898"/>
      <c r="K126" s="898"/>
      <c r="L126" s="899"/>
    </row>
    <row r="127" spans="2:12" x14ac:dyDescent="0.25">
      <c r="B127" s="897"/>
      <c r="C127" s="898"/>
      <c r="D127" s="898"/>
      <c r="E127" s="898"/>
      <c r="F127" s="898"/>
      <c r="G127" s="899"/>
      <c r="H127" s="897"/>
      <c r="I127" s="898"/>
      <c r="J127" s="898"/>
      <c r="K127" s="898"/>
      <c r="L127" s="899"/>
    </row>
    <row r="128" spans="2:12" x14ac:dyDescent="0.25">
      <c r="B128" s="897"/>
      <c r="C128" s="898"/>
      <c r="D128" s="898"/>
      <c r="E128" s="898"/>
      <c r="F128" s="898"/>
      <c r="G128" s="899"/>
      <c r="H128" s="897"/>
      <c r="I128" s="898"/>
      <c r="J128" s="898"/>
      <c r="K128" s="898"/>
      <c r="L128" s="899"/>
    </row>
    <row r="129" spans="2:12" x14ac:dyDescent="0.25">
      <c r="B129" s="897"/>
      <c r="C129" s="898"/>
      <c r="D129" s="898"/>
      <c r="E129" s="898"/>
      <c r="F129" s="898"/>
      <c r="G129" s="899"/>
      <c r="H129" s="897"/>
      <c r="I129" s="898"/>
      <c r="J129" s="898"/>
      <c r="K129" s="898"/>
      <c r="L129" s="899"/>
    </row>
    <row r="130" spans="2:12" x14ac:dyDescent="0.25">
      <c r="B130" s="897"/>
      <c r="C130" s="898"/>
      <c r="D130" s="898"/>
      <c r="E130" s="898"/>
      <c r="F130" s="898"/>
      <c r="G130" s="899"/>
      <c r="H130" s="897"/>
      <c r="I130" s="898"/>
      <c r="J130" s="898"/>
      <c r="K130" s="898"/>
      <c r="L130" s="899"/>
    </row>
    <row r="131" spans="2:12" x14ac:dyDescent="0.25">
      <c r="B131" s="897"/>
      <c r="C131" s="898"/>
      <c r="D131" s="898"/>
      <c r="E131" s="898"/>
      <c r="F131" s="898"/>
      <c r="G131" s="899"/>
      <c r="H131" s="897"/>
      <c r="I131" s="898"/>
      <c r="J131" s="898"/>
      <c r="K131" s="898"/>
      <c r="L131" s="899"/>
    </row>
    <row r="132" spans="2:12" x14ac:dyDescent="0.25">
      <c r="B132" s="897"/>
      <c r="C132" s="898"/>
      <c r="D132" s="898"/>
      <c r="E132" s="898"/>
      <c r="F132" s="898"/>
      <c r="G132" s="899"/>
      <c r="H132" s="897"/>
      <c r="I132" s="898"/>
      <c r="J132" s="898"/>
      <c r="K132" s="898"/>
      <c r="L132" s="899"/>
    </row>
    <row r="133" spans="2:12" x14ac:dyDescent="0.25">
      <c r="B133" s="897"/>
      <c r="C133" s="898"/>
      <c r="D133" s="898"/>
      <c r="E133" s="898"/>
      <c r="F133" s="898"/>
      <c r="G133" s="899"/>
      <c r="H133" s="897"/>
      <c r="I133" s="898"/>
      <c r="J133" s="898"/>
      <c r="K133" s="898"/>
      <c r="L133" s="899"/>
    </row>
    <row r="134" spans="2:12" x14ac:dyDescent="0.25">
      <c r="B134" s="897"/>
      <c r="C134" s="898"/>
      <c r="D134" s="898"/>
      <c r="E134" s="898"/>
      <c r="F134" s="898"/>
      <c r="G134" s="899"/>
      <c r="H134" s="897"/>
      <c r="I134" s="898"/>
      <c r="J134" s="898"/>
      <c r="K134" s="898"/>
      <c r="L134" s="899"/>
    </row>
    <row r="135" spans="2:12" ht="21.95" customHeight="1" x14ac:dyDescent="0.25">
      <c r="B135" s="906" t="s">
        <v>1032</v>
      </c>
      <c r="C135" s="993"/>
      <c r="D135" s="993"/>
      <c r="E135" s="993"/>
      <c r="F135" s="993"/>
      <c r="G135" s="994"/>
      <c r="H135" s="906" t="s">
        <v>1033</v>
      </c>
      <c r="I135" s="907"/>
      <c r="J135" s="907"/>
      <c r="K135" s="907"/>
      <c r="L135" s="908"/>
    </row>
    <row r="136" spans="2:12" ht="21.95" customHeight="1" thickBot="1" x14ac:dyDescent="0.3">
      <c r="B136" s="995"/>
      <c r="C136" s="996"/>
      <c r="D136" s="996"/>
      <c r="E136" s="996"/>
      <c r="F136" s="996"/>
      <c r="G136" s="997"/>
      <c r="H136" s="909"/>
      <c r="I136" s="910"/>
      <c r="J136" s="910"/>
      <c r="K136" s="910"/>
      <c r="L136" s="911"/>
    </row>
    <row r="137" spans="2:12" x14ac:dyDescent="0.25">
      <c r="B137" s="912" t="s">
        <v>801</v>
      </c>
      <c r="C137" s="913"/>
      <c r="D137" s="913"/>
      <c r="E137" s="913"/>
      <c r="F137" s="913"/>
      <c r="G137" s="914"/>
      <c r="H137" s="912" t="s">
        <v>802</v>
      </c>
      <c r="I137" s="913"/>
      <c r="J137" s="913"/>
      <c r="K137" s="913"/>
      <c r="L137" s="914"/>
    </row>
    <row r="138" spans="2:12" x14ac:dyDescent="0.25">
      <c r="B138" s="897"/>
      <c r="C138" s="898"/>
      <c r="D138" s="898"/>
      <c r="E138" s="898"/>
      <c r="F138" s="898"/>
      <c r="G138" s="899"/>
      <c r="H138" s="897"/>
      <c r="I138" s="898"/>
      <c r="J138" s="898"/>
      <c r="K138" s="898"/>
      <c r="L138" s="899"/>
    </row>
    <row r="139" spans="2:12" x14ac:dyDescent="0.25">
      <c r="B139" s="897"/>
      <c r="C139" s="898"/>
      <c r="D139" s="898"/>
      <c r="E139" s="898"/>
      <c r="F139" s="898"/>
      <c r="G139" s="899"/>
      <c r="H139" s="897"/>
      <c r="I139" s="898"/>
      <c r="J139" s="898"/>
      <c r="K139" s="898"/>
      <c r="L139" s="899"/>
    </row>
    <row r="140" spans="2:12" x14ac:dyDescent="0.25">
      <c r="B140" s="897"/>
      <c r="C140" s="898"/>
      <c r="D140" s="898"/>
      <c r="E140" s="898"/>
      <c r="F140" s="898"/>
      <c r="G140" s="899"/>
      <c r="H140" s="897"/>
      <c r="I140" s="898"/>
      <c r="J140" s="898"/>
      <c r="K140" s="898"/>
      <c r="L140" s="899"/>
    </row>
    <row r="141" spans="2:12" x14ac:dyDescent="0.25">
      <c r="B141" s="897"/>
      <c r="C141" s="898"/>
      <c r="D141" s="898"/>
      <c r="E141" s="898"/>
      <c r="F141" s="898"/>
      <c r="G141" s="899"/>
      <c r="H141" s="897"/>
      <c r="I141" s="898"/>
      <c r="J141" s="898"/>
      <c r="K141" s="898"/>
      <c r="L141" s="899"/>
    </row>
    <row r="142" spans="2:12" x14ac:dyDescent="0.25">
      <c r="B142" s="897"/>
      <c r="C142" s="898"/>
      <c r="D142" s="898"/>
      <c r="E142" s="898"/>
      <c r="F142" s="898"/>
      <c r="G142" s="899"/>
      <c r="H142" s="897"/>
      <c r="I142" s="898"/>
      <c r="J142" s="898"/>
      <c r="K142" s="898"/>
      <c r="L142" s="899"/>
    </row>
    <row r="143" spans="2:12" x14ac:dyDescent="0.25">
      <c r="B143" s="897"/>
      <c r="C143" s="898"/>
      <c r="D143" s="898"/>
      <c r="E143" s="898"/>
      <c r="F143" s="898"/>
      <c r="G143" s="899"/>
      <c r="H143" s="897"/>
      <c r="I143" s="898"/>
      <c r="J143" s="898"/>
      <c r="K143" s="898"/>
      <c r="L143" s="899"/>
    </row>
    <row r="144" spans="2:12" x14ac:dyDescent="0.25">
      <c r="B144" s="897"/>
      <c r="C144" s="898"/>
      <c r="D144" s="898"/>
      <c r="E144" s="898"/>
      <c r="F144" s="898"/>
      <c r="G144" s="899"/>
      <c r="H144" s="897"/>
      <c r="I144" s="898"/>
      <c r="J144" s="898"/>
      <c r="K144" s="898"/>
      <c r="L144" s="899"/>
    </row>
    <row r="145" spans="2:12" x14ac:dyDescent="0.25">
      <c r="B145" s="897"/>
      <c r="C145" s="898"/>
      <c r="D145" s="898"/>
      <c r="E145" s="898"/>
      <c r="F145" s="898"/>
      <c r="G145" s="899"/>
      <c r="H145" s="897"/>
      <c r="I145" s="898"/>
      <c r="J145" s="898"/>
      <c r="K145" s="898"/>
      <c r="L145" s="899"/>
    </row>
    <row r="146" spans="2:12" x14ac:dyDescent="0.25">
      <c r="B146" s="897"/>
      <c r="C146" s="898"/>
      <c r="D146" s="898"/>
      <c r="E146" s="898"/>
      <c r="F146" s="898"/>
      <c r="G146" s="899"/>
      <c r="H146" s="897"/>
      <c r="I146" s="898"/>
      <c r="J146" s="898"/>
      <c r="K146" s="898"/>
      <c r="L146" s="899"/>
    </row>
    <row r="147" spans="2:12" x14ac:dyDescent="0.25">
      <c r="B147" s="897"/>
      <c r="C147" s="898"/>
      <c r="D147" s="898"/>
      <c r="E147" s="898"/>
      <c r="F147" s="898"/>
      <c r="G147" s="899"/>
      <c r="H147" s="897"/>
      <c r="I147" s="898"/>
      <c r="J147" s="898"/>
      <c r="K147" s="898"/>
      <c r="L147" s="899"/>
    </row>
    <row r="148" spans="2:12" x14ac:dyDescent="0.25">
      <c r="B148" s="897"/>
      <c r="C148" s="898"/>
      <c r="D148" s="898"/>
      <c r="E148" s="898"/>
      <c r="F148" s="898"/>
      <c r="G148" s="899"/>
      <c r="H148" s="897"/>
      <c r="I148" s="898"/>
      <c r="J148" s="898"/>
      <c r="K148" s="898"/>
      <c r="L148" s="899"/>
    </row>
    <row r="149" spans="2:12" x14ac:dyDescent="0.25">
      <c r="B149" s="897"/>
      <c r="C149" s="898"/>
      <c r="D149" s="898"/>
      <c r="E149" s="898"/>
      <c r="F149" s="898"/>
      <c r="G149" s="899"/>
      <c r="H149" s="897"/>
      <c r="I149" s="898"/>
      <c r="J149" s="898"/>
      <c r="K149" s="898"/>
      <c r="L149" s="899"/>
    </row>
    <row r="150" spans="2:12" x14ac:dyDescent="0.25">
      <c r="B150" s="897"/>
      <c r="C150" s="898"/>
      <c r="D150" s="898"/>
      <c r="E150" s="898"/>
      <c r="F150" s="898"/>
      <c r="G150" s="899"/>
      <c r="H150" s="897"/>
      <c r="I150" s="898"/>
      <c r="J150" s="898"/>
      <c r="K150" s="898"/>
      <c r="L150" s="899"/>
    </row>
    <row r="151" spans="2:12" ht="21.95" customHeight="1" x14ac:dyDescent="0.25">
      <c r="B151" s="906" t="s">
        <v>1034</v>
      </c>
      <c r="C151" s="993"/>
      <c r="D151" s="993"/>
      <c r="E151" s="993"/>
      <c r="F151" s="993"/>
      <c r="G151" s="994"/>
      <c r="H151" s="906" t="s">
        <v>1035</v>
      </c>
      <c r="I151" s="907"/>
      <c r="J151" s="907"/>
      <c r="K151" s="907"/>
      <c r="L151" s="908"/>
    </row>
    <row r="152" spans="2:12" ht="21.95" customHeight="1" thickBot="1" x14ac:dyDescent="0.3">
      <c r="B152" s="995"/>
      <c r="C152" s="996"/>
      <c r="D152" s="996"/>
      <c r="E152" s="996"/>
      <c r="F152" s="996"/>
      <c r="G152" s="997"/>
      <c r="H152" s="909"/>
      <c r="I152" s="910"/>
      <c r="J152" s="910"/>
      <c r="K152" s="910"/>
      <c r="L152" s="911"/>
    </row>
  </sheetData>
  <mergeCells count="52">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11"/>
  <sheetViews>
    <sheetView showGridLines="0" zoomScale="98" zoomScaleNormal="98" zoomScaleSheetLayoutView="110" zoomScalePageLayoutView="110" workbookViewId="0">
      <selection activeCell="N785" sqref="N785"/>
    </sheetView>
  </sheetViews>
  <sheetFormatPr baseColWidth="10" defaultColWidth="11.42578125" defaultRowHeight="15" x14ac:dyDescent="0.25"/>
  <cols>
    <col min="1" max="1" width="3.7109375" style="172" customWidth="1"/>
    <col min="2" max="2" width="12" style="172" customWidth="1"/>
    <col min="3" max="3" width="9.57031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76"/>
      <c r="C1" s="877"/>
      <c r="D1" s="878"/>
      <c r="E1" s="882" t="s">
        <v>808</v>
      </c>
      <c r="F1" s="882"/>
      <c r="G1" s="882"/>
      <c r="H1" s="882"/>
      <c r="I1" s="882"/>
      <c r="J1" s="882"/>
      <c r="K1" s="884"/>
      <c r="L1" s="885"/>
    </row>
    <row r="2" spans="2:13" ht="1.5" customHeight="1" x14ac:dyDescent="0.25">
      <c r="B2" s="879"/>
      <c r="C2" s="880"/>
      <c r="D2" s="881"/>
      <c r="E2" s="883"/>
      <c r="F2" s="883"/>
      <c r="G2" s="883"/>
      <c r="H2" s="883"/>
      <c r="I2" s="883"/>
      <c r="J2" s="883"/>
      <c r="K2" s="886"/>
      <c r="L2" s="887"/>
    </row>
    <row r="3" spans="2:13" ht="3.75" customHeight="1" x14ac:dyDescent="0.25">
      <c r="B3" s="879"/>
      <c r="C3" s="880"/>
      <c r="D3" s="881"/>
      <c r="E3" s="883"/>
      <c r="F3" s="883"/>
      <c r="G3" s="883"/>
      <c r="H3" s="883"/>
      <c r="I3" s="883"/>
      <c r="J3" s="883"/>
      <c r="K3" s="886"/>
      <c r="L3" s="887"/>
    </row>
    <row r="4" spans="2:13" ht="20.25" customHeight="1" x14ac:dyDescent="0.25">
      <c r="B4" s="879"/>
      <c r="C4" s="880"/>
      <c r="D4" s="881"/>
      <c r="E4" s="999" t="s">
        <v>390</v>
      </c>
      <c r="F4" s="888"/>
      <c r="G4" s="888"/>
      <c r="H4" s="888"/>
      <c r="I4" s="888"/>
      <c r="J4" s="1000"/>
      <c r="K4" s="886"/>
      <c r="L4" s="887"/>
    </row>
    <row r="5" spans="2:13" ht="4.5" customHeight="1" x14ac:dyDescent="0.25">
      <c r="B5" s="879"/>
      <c r="C5" s="880"/>
      <c r="D5" s="881"/>
      <c r="E5" s="889"/>
      <c r="F5" s="889"/>
      <c r="G5" s="889"/>
      <c r="H5" s="889"/>
      <c r="I5" s="1001" t="s">
        <v>462</v>
      </c>
      <c r="J5" s="1002">
        <v>223</v>
      </c>
      <c r="K5" s="998"/>
      <c r="L5" s="887"/>
      <c r="M5" s="173"/>
    </row>
    <row r="6" spans="2:13" ht="24.95" customHeight="1" x14ac:dyDescent="0.25">
      <c r="B6" s="879"/>
      <c r="C6" s="880"/>
      <c r="D6" s="881"/>
      <c r="E6" s="174" t="s">
        <v>460</v>
      </c>
      <c r="F6" s="165">
        <v>43846</v>
      </c>
      <c r="G6" s="176" t="s">
        <v>461</v>
      </c>
      <c r="H6" s="166">
        <v>43852</v>
      </c>
      <c r="I6" s="1001"/>
      <c r="J6" s="1002"/>
      <c r="K6" s="1003"/>
      <c r="L6" s="893"/>
    </row>
    <row r="7" spans="2:13" ht="24.95" customHeight="1" x14ac:dyDescent="0.25">
      <c r="B7" s="894" t="s">
        <v>395</v>
      </c>
      <c r="C7" s="894"/>
      <c r="D7" s="894"/>
      <c r="E7" s="894" t="s">
        <v>111</v>
      </c>
      <c r="F7" s="894"/>
      <c r="G7" s="894" t="s">
        <v>112</v>
      </c>
      <c r="H7" s="894"/>
      <c r="I7" s="185" t="s">
        <v>4</v>
      </c>
      <c r="J7" s="185" t="s">
        <v>2</v>
      </c>
      <c r="K7" s="895" t="s">
        <v>0</v>
      </c>
      <c r="L7" s="895"/>
    </row>
    <row r="8" spans="2:13" ht="24.95" customHeight="1" thickBot="1" x14ac:dyDescent="0.3">
      <c r="B8" s="1010" t="s">
        <v>398</v>
      </c>
      <c r="C8" s="1010"/>
      <c r="D8" s="1010"/>
      <c r="E8" s="1011" t="s">
        <v>399</v>
      </c>
      <c r="F8" s="1011"/>
      <c r="G8" s="1011" t="s">
        <v>399</v>
      </c>
      <c r="H8" s="1011"/>
      <c r="I8" s="167">
        <v>41944</v>
      </c>
      <c r="J8" s="186">
        <v>1</v>
      </c>
      <c r="K8" s="1012" t="s">
        <v>463</v>
      </c>
      <c r="L8" s="1012"/>
    </row>
    <row r="9" spans="2:13" ht="24.95" customHeight="1" thickBot="1" x14ac:dyDescent="0.3">
      <c r="B9" s="1004" t="s">
        <v>809</v>
      </c>
      <c r="C9" s="1005"/>
      <c r="D9" s="1005"/>
      <c r="E9" s="1005"/>
      <c r="F9" s="1005"/>
      <c r="G9" s="1005"/>
      <c r="H9" s="1005"/>
      <c r="I9" s="1005"/>
      <c r="J9" s="1005"/>
      <c r="K9" s="1005"/>
      <c r="L9" s="1006"/>
    </row>
    <row r="10" spans="2:13" ht="15.75" customHeight="1" x14ac:dyDescent="0.25">
      <c r="B10" s="897" t="s">
        <v>799</v>
      </c>
      <c r="C10" s="898"/>
      <c r="D10" s="898"/>
      <c r="E10" s="898"/>
      <c r="F10" s="898"/>
      <c r="G10" s="899"/>
      <c r="H10" s="897" t="s">
        <v>800</v>
      </c>
      <c r="I10" s="898"/>
      <c r="J10" s="898"/>
      <c r="K10" s="898"/>
      <c r="L10" s="899"/>
    </row>
    <row r="11" spans="2:13" x14ac:dyDescent="0.25">
      <c r="B11" s="897"/>
      <c r="C11" s="898"/>
      <c r="D11" s="898"/>
      <c r="E11" s="898"/>
      <c r="F11" s="898"/>
      <c r="G11" s="899"/>
      <c r="H11" s="897"/>
      <c r="I11" s="898"/>
      <c r="J11" s="898"/>
      <c r="K11" s="898"/>
      <c r="L11" s="899"/>
    </row>
    <row r="12" spans="2:13" x14ac:dyDescent="0.25">
      <c r="B12" s="897"/>
      <c r="C12" s="898"/>
      <c r="D12" s="898"/>
      <c r="E12" s="898"/>
      <c r="F12" s="898"/>
      <c r="G12" s="899"/>
      <c r="H12" s="897"/>
      <c r="I12" s="898"/>
      <c r="J12" s="898"/>
      <c r="K12" s="898"/>
      <c r="L12" s="899"/>
    </row>
    <row r="13" spans="2:13" x14ac:dyDescent="0.25">
      <c r="B13" s="897"/>
      <c r="C13" s="898"/>
      <c r="D13" s="898"/>
      <c r="E13" s="898"/>
      <c r="F13" s="898"/>
      <c r="G13" s="899"/>
      <c r="H13" s="897"/>
      <c r="I13" s="898"/>
      <c r="J13" s="898"/>
      <c r="K13" s="898"/>
      <c r="L13" s="899"/>
    </row>
    <row r="14" spans="2:13" x14ac:dyDescent="0.25">
      <c r="B14" s="897"/>
      <c r="C14" s="898"/>
      <c r="D14" s="898"/>
      <c r="E14" s="898"/>
      <c r="F14" s="898"/>
      <c r="G14" s="899"/>
      <c r="H14" s="897"/>
      <c r="I14" s="898"/>
      <c r="J14" s="898"/>
      <c r="K14" s="898"/>
      <c r="L14" s="899"/>
    </row>
    <row r="15" spans="2:13" x14ac:dyDescent="0.25">
      <c r="B15" s="897"/>
      <c r="C15" s="898"/>
      <c r="D15" s="898"/>
      <c r="E15" s="898"/>
      <c r="F15" s="898"/>
      <c r="G15" s="899"/>
      <c r="H15" s="897"/>
      <c r="I15" s="898"/>
      <c r="J15" s="898"/>
      <c r="K15" s="898"/>
      <c r="L15" s="899"/>
    </row>
    <row r="16" spans="2:13" x14ac:dyDescent="0.25">
      <c r="B16" s="897"/>
      <c r="C16" s="898"/>
      <c r="D16" s="898"/>
      <c r="E16" s="898"/>
      <c r="F16" s="898"/>
      <c r="G16" s="899"/>
      <c r="H16" s="897"/>
      <c r="I16" s="898"/>
      <c r="J16" s="898"/>
      <c r="K16" s="898"/>
      <c r="L16" s="899"/>
    </row>
    <row r="17" spans="2:12" x14ac:dyDescent="0.25">
      <c r="B17" s="897"/>
      <c r="C17" s="898"/>
      <c r="D17" s="898"/>
      <c r="E17" s="898"/>
      <c r="F17" s="898"/>
      <c r="G17" s="899"/>
      <c r="H17" s="897"/>
      <c r="I17" s="898"/>
      <c r="J17" s="898"/>
      <c r="K17" s="898"/>
      <c r="L17" s="899"/>
    </row>
    <row r="18" spans="2:12" x14ac:dyDescent="0.25">
      <c r="B18" s="897"/>
      <c r="C18" s="898"/>
      <c r="D18" s="898"/>
      <c r="E18" s="898"/>
      <c r="F18" s="898"/>
      <c r="G18" s="899"/>
      <c r="H18" s="897"/>
      <c r="I18" s="898"/>
      <c r="J18" s="898"/>
      <c r="K18" s="898"/>
      <c r="L18" s="899"/>
    </row>
    <row r="19" spans="2:12" x14ac:dyDescent="0.25">
      <c r="B19" s="897"/>
      <c r="C19" s="898"/>
      <c r="D19" s="898"/>
      <c r="E19" s="898"/>
      <c r="F19" s="898"/>
      <c r="G19" s="899"/>
      <c r="H19" s="897"/>
      <c r="I19" s="898"/>
      <c r="J19" s="898"/>
      <c r="K19" s="898"/>
      <c r="L19" s="899"/>
    </row>
    <row r="20" spans="2:12" x14ac:dyDescent="0.25">
      <c r="B20" s="897"/>
      <c r="C20" s="898"/>
      <c r="D20" s="898"/>
      <c r="E20" s="898"/>
      <c r="F20" s="898"/>
      <c r="G20" s="899"/>
      <c r="H20" s="897"/>
      <c r="I20" s="898"/>
      <c r="J20" s="898"/>
      <c r="K20" s="898"/>
      <c r="L20" s="899"/>
    </row>
    <row r="21" spans="2:12" x14ac:dyDescent="0.25">
      <c r="B21" s="897"/>
      <c r="C21" s="898"/>
      <c r="D21" s="898"/>
      <c r="E21" s="898"/>
      <c r="F21" s="898"/>
      <c r="G21" s="899"/>
      <c r="H21" s="897"/>
      <c r="I21" s="898"/>
      <c r="J21" s="898"/>
      <c r="K21" s="898"/>
      <c r="L21" s="899"/>
    </row>
    <row r="22" spans="2:12" x14ac:dyDescent="0.25">
      <c r="B22" s="897"/>
      <c r="C22" s="898"/>
      <c r="D22" s="898"/>
      <c r="E22" s="898"/>
      <c r="F22" s="898"/>
      <c r="G22" s="899"/>
      <c r="H22" s="897"/>
      <c r="I22" s="898"/>
      <c r="J22" s="898"/>
      <c r="K22" s="898"/>
      <c r="L22" s="899"/>
    </row>
    <row r="23" spans="2:12" x14ac:dyDescent="0.25">
      <c r="B23" s="897"/>
      <c r="C23" s="898"/>
      <c r="D23" s="898"/>
      <c r="E23" s="898"/>
      <c r="F23" s="898"/>
      <c r="G23" s="899"/>
      <c r="H23" s="897"/>
      <c r="I23" s="898"/>
      <c r="J23" s="898"/>
      <c r="K23" s="898"/>
      <c r="L23" s="899"/>
    </row>
    <row r="24" spans="2:12" x14ac:dyDescent="0.25">
      <c r="B24" s="1007" t="s">
        <v>1162</v>
      </c>
      <c r="C24" s="1007"/>
      <c r="D24" s="1007"/>
      <c r="E24" s="1007"/>
      <c r="F24" s="1007"/>
      <c r="G24" s="1007"/>
      <c r="H24" s="1008" t="s">
        <v>985</v>
      </c>
      <c r="I24" s="1009"/>
      <c r="J24" s="1009"/>
      <c r="K24" s="1009"/>
      <c r="L24" s="1009"/>
    </row>
    <row r="25" spans="2:12" ht="18" customHeight="1" x14ac:dyDescent="0.25">
      <c r="B25" s="1007"/>
      <c r="C25" s="1007"/>
      <c r="D25" s="1007"/>
      <c r="E25" s="1007"/>
      <c r="F25" s="1007"/>
      <c r="G25" s="1007"/>
      <c r="H25" s="1009"/>
      <c r="I25" s="1009"/>
      <c r="J25" s="1009"/>
      <c r="K25" s="1009"/>
      <c r="L25" s="1009"/>
    </row>
    <row r="26" spans="2:12" ht="15.75" customHeight="1" x14ac:dyDescent="0.25">
      <c r="B26" s="897" t="s">
        <v>799</v>
      </c>
      <c r="C26" s="898"/>
      <c r="D26" s="898"/>
      <c r="E26" s="898"/>
      <c r="F26" s="898"/>
      <c r="G26" s="899"/>
      <c r="H26" s="897" t="s">
        <v>800</v>
      </c>
      <c r="I26" s="898"/>
      <c r="J26" s="898"/>
      <c r="K26" s="898"/>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2" x14ac:dyDescent="0.25">
      <c r="B33" s="897"/>
      <c r="C33" s="898"/>
      <c r="D33" s="898"/>
      <c r="E33" s="898"/>
      <c r="F33" s="898"/>
      <c r="G33" s="899"/>
      <c r="H33" s="897"/>
      <c r="I33" s="898"/>
      <c r="J33" s="898"/>
      <c r="K33" s="898"/>
      <c r="L33" s="899"/>
    </row>
    <row r="34" spans="2:12" x14ac:dyDescent="0.25">
      <c r="B34" s="897"/>
      <c r="C34" s="898"/>
      <c r="D34" s="898"/>
      <c r="E34" s="898"/>
      <c r="F34" s="898"/>
      <c r="G34" s="899"/>
      <c r="H34" s="897"/>
      <c r="I34" s="898"/>
      <c r="J34" s="898"/>
      <c r="K34" s="898"/>
      <c r="L34" s="899"/>
    </row>
    <row r="35" spans="2:12" x14ac:dyDescent="0.25">
      <c r="B35" s="897"/>
      <c r="C35" s="898"/>
      <c r="D35" s="898"/>
      <c r="E35" s="898"/>
      <c r="F35" s="898"/>
      <c r="G35" s="899"/>
      <c r="H35" s="897"/>
      <c r="I35" s="898"/>
      <c r="J35" s="898"/>
      <c r="K35" s="898"/>
      <c r="L35" s="899"/>
    </row>
    <row r="36" spans="2:12" x14ac:dyDescent="0.25">
      <c r="B36" s="897"/>
      <c r="C36" s="898"/>
      <c r="D36" s="898"/>
      <c r="E36" s="898"/>
      <c r="F36" s="898"/>
      <c r="G36" s="899"/>
      <c r="H36" s="897"/>
      <c r="I36" s="898"/>
      <c r="J36" s="898"/>
      <c r="K36" s="898"/>
      <c r="L36" s="899"/>
    </row>
    <row r="37" spans="2:12" x14ac:dyDescent="0.25">
      <c r="B37" s="897"/>
      <c r="C37" s="898"/>
      <c r="D37" s="898"/>
      <c r="E37" s="898"/>
      <c r="F37" s="898"/>
      <c r="G37" s="899"/>
      <c r="H37" s="897"/>
      <c r="I37" s="898"/>
      <c r="J37" s="898"/>
      <c r="K37" s="898"/>
      <c r="L37" s="899"/>
    </row>
    <row r="38" spans="2:12" x14ac:dyDescent="0.25">
      <c r="B38" s="897"/>
      <c r="C38" s="898"/>
      <c r="D38" s="898"/>
      <c r="E38" s="898"/>
      <c r="F38" s="898"/>
      <c r="G38" s="899"/>
      <c r="H38" s="897"/>
      <c r="I38" s="898"/>
      <c r="J38" s="898"/>
      <c r="K38" s="898"/>
      <c r="L38" s="899"/>
    </row>
    <row r="39" spans="2:12" x14ac:dyDescent="0.25">
      <c r="B39" s="897"/>
      <c r="C39" s="898"/>
      <c r="D39" s="898"/>
      <c r="E39" s="898"/>
      <c r="F39" s="898"/>
      <c r="G39" s="899"/>
      <c r="H39" s="897"/>
      <c r="I39" s="898"/>
      <c r="J39" s="898"/>
      <c r="K39" s="898"/>
      <c r="L39" s="899"/>
    </row>
    <row r="40" spans="2:12" x14ac:dyDescent="0.25">
      <c r="B40" s="1007" t="s">
        <v>880</v>
      </c>
      <c r="C40" s="1007"/>
      <c r="D40" s="1007"/>
      <c r="E40" s="1007"/>
      <c r="F40" s="1007"/>
      <c r="G40" s="1007"/>
      <c r="H40" s="1008" t="s">
        <v>880</v>
      </c>
      <c r="I40" s="1009"/>
      <c r="J40" s="1009"/>
      <c r="K40" s="1009"/>
      <c r="L40" s="1009"/>
    </row>
    <row r="41" spans="2:12" ht="18" customHeight="1" x14ac:dyDescent="0.25">
      <c r="B41" s="1007"/>
      <c r="C41" s="1007"/>
      <c r="D41" s="1007"/>
      <c r="E41" s="1007"/>
      <c r="F41" s="1007"/>
      <c r="G41" s="1007"/>
      <c r="H41" s="1009"/>
      <c r="I41" s="1009"/>
      <c r="J41" s="1009"/>
      <c r="K41" s="1009"/>
      <c r="L41" s="1009"/>
    </row>
    <row r="42" spans="2:12" x14ac:dyDescent="0.25">
      <c r="B42" s="897" t="s">
        <v>801</v>
      </c>
      <c r="C42" s="898"/>
      <c r="D42" s="898"/>
      <c r="E42" s="898"/>
      <c r="F42" s="898"/>
      <c r="G42" s="899"/>
      <c r="H42" s="897" t="s">
        <v>802</v>
      </c>
      <c r="I42" s="898"/>
      <c r="J42" s="898"/>
      <c r="K42" s="898"/>
      <c r="L42" s="899"/>
    </row>
    <row r="43" spans="2:12" x14ac:dyDescent="0.25">
      <c r="B43" s="897"/>
      <c r="C43" s="898"/>
      <c r="D43" s="898"/>
      <c r="E43" s="898"/>
      <c r="F43" s="898"/>
      <c r="G43" s="899"/>
      <c r="H43" s="897"/>
      <c r="I43" s="898"/>
      <c r="J43" s="898"/>
      <c r="K43" s="898"/>
      <c r="L43" s="899"/>
    </row>
    <row r="44" spans="2:12" x14ac:dyDescent="0.25">
      <c r="B44" s="897"/>
      <c r="C44" s="898"/>
      <c r="D44" s="898"/>
      <c r="E44" s="898"/>
      <c r="F44" s="898"/>
      <c r="G44" s="899"/>
      <c r="H44" s="897"/>
      <c r="I44" s="898"/>
      <c r="J44" s="898"/>
      <c r="K44" s="898"/>
      <c r="L44" s="899"/>
    </row>
    <row r="45" spans="2:12" x14ac:dyDescent="0.25">
      <c r="B45" s="897"/>
      <c r="C45" s="898"/>
      <c r="D45" s="898"/>
      <c r="E45" s="898"/>
      <c r="F45" s="898"/>
      <c r="G45" s="899"/>
      <c r="H45" s="897"/>
      <c r="I45" s="898"/>
      <c r="J45" s="898"/>
      <c r="K45" s="898"/>
      <c r="L45" s="899"/>
    </row>
    <row r="46" spans="2:12" x14ac:dyDescent="0.25">
      <c r="B46" s="897"/>
      <c r="C46" s="898"/>
      <c r="D46" s="898"/>
      <c r="E46" s="898"/>
      <c r="F46" s="898"/>
      <c r="G46" s="899"/>
      <c r="H46" s="897"/>
      <c r="I46" s="898"/>
      <c r="J46" s="898"/>
      <c r="K46" s="898"/>
      <c r="L46" s="899"/>
    </row>
    <row r="47" spans="2:12" x14ac:dyDescent="0.25">
      <c r="B47" s="897"/>
      <c r="C47" s="898"/>
      <c r="D47" s="898"/>
      <c r="E47" s="898"/>
      <c r="F47" s="898"/>
      <c r="G47" s="899"/>
      <c r="H47" s="897"/>
      <c r="I47" s="898"/>
      <c r="J47" s="898"/>
      <c r="K47" s="898"/>
      <c r="L47" s="899"/>
    </row>
    <row r="48" spans="2:12" x14ac:dyDescent="0.25">
      <c r="B48" s="897"/>
      <c r="C48" s="898"/>
      <c r="D48" s="898"/>
      <c r="E48" s="898"/>
      <c r="F48" s="898"/>
      <c r="G48" s="899"/>
      <c r="H48" s="897"/>
      <c r="I48" s="898"/>
      <c r="J48" s="898"/>
      <c r="K48" s="898"/>
      <c r="L48" s="899"/>
    </row>
    <row r="49" spans="2:12" x14ac:dyDescent="0.25">
      <c r="B49" s="897"/>
      <c r="C49" s="898"/>
      <c r="D49" s="898"/>
      <c r="E49" s="898"/>
      <c r="F49" s="898"/>
      <c r="G49" s="899"/>
      <c r="H49" s="897"/>
      <c r="I49" s="898"/>
      <c r="J49" s="898"/>
      <c r="K49" s="898"/>
      <c r="L49" s="899"/>
    </row>
    <row r="50" spans="2:12" x14ac:dyDescent="0.25">
      <c r="B50" s="897"/>
      <c r="C50" s="898"/>
      <c r="D50" s="898"/>
      <c r="E50" s="898"/>
      <c r="F50" s="898"/>
      <c r="G50" s="899"/>
      <c r="H50" s="897"/>
      <c r="I50" s="898"/>
      <c r="J50" s="898"/>
      <c r="K50" s="898"/>
      <c r="L50" s="899"/>
    </row>
    <row r="51" spans="2:12" x14ac:dyDescent="0.25">
      <c r="B51" s="897"/>
      <c r="C51" s="898"/>
      <c r="D51" s="898"/>
      <c r="E51" s="898"/>
      <c r="F51" s="898"/>
      <c r="G51" s="899"/>
      <c r="H51" s="897"/>
      <c r="I51" s="898"/>
      <c r="J51" s="898"/>
      <c r="K51" s="898"/>
      <c r="L51" s="899"/>
    </row>
    <row r="52" spans="2:12" x14ac:dyDescent="0.25">
      <c r="B52" s="897"/>
      <c r="C52" s="898"/>
      <c r="D52" s="898"/>
      <c r="E52" s="898"/>
      <c r="F52" s="898"/>
      <c r="G52" s="899"/>
      <c r="H52" s="897"/>
      <c r="I52" s="898"/>
      <c r="J52" s="898"/>
      <c r="K52" s="898"/>
      <c r="L52" s="899"/>
    </row>
    <row r="53" spans="2:12"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x14ac:dyDescent="0.25">
      <c r="B55" s="897"/>
      <c r="C55" s="898"/>
      <c r="D55" s="898"/>
      <c r="E55" s="898"/>
      <c r="F55" s="898"/>
      <c r="G55" s="899"/>
      <c r="H55" s="897"/>
      <c r="I55" s="898"/>
      <c r="J55" s="898"/>
      <c r="K55" s="898"/>
      <c r="L55" s="899"/>
    </row>
    <row r="56" spans="2:12" ht="15" customHeight="1" x14ac:dyDescent="0.25">
      <c r="B56" s="1007" t="s">
        <v>881</v>
      </c>
      <c r="C56" s="1007"/>
      <c r="D56" s="1007"/>
      <c r="E56" s="1007"/>
      <c r="F56" s="1007"/>
      <c r="G56" s="1007"/>
      <c r="H56" s="1008" t="s">
        <v>881</v>
      </c>
      <c r="I56" s="1009"/>
      <c r="J56" s="1009"/>
      <c r="K56" s="1009"/>
      <c r="L56" s="1009"/>
    </row>
    <row r="57" spans="2:12" x14ac:dyDescent="0.25">
      <c r="B57" s="1007"/>
      <c r="C57" s="1007"/>
      <c r="D57" s="1007"/>
      <c r="E57" s="1007"/>
      <c r="F57" s="1007"/>
      <c r="G57" s="1007"/>
      <c r="H57" s="1009"/>
      <c r="I57" s="1009"/>
      <c r="J57" s="1009"/>
      <c r="K57" s="1009"/>
      <c r="L57" s="1009"/>
    </row>
    <row r="58" spans="2:12" x14ac:dyDescent="0.25">
      <c r="B58" s="897" t="s">
        <v>801</v>
      </c>
      <c r="C58" s="898"/>
      <c r="D58" s="898"/>
      <c r="E58" s="898"/>
      <c r="F58" s="898"/>
      <c r="G58" s="899"/>
      <c r="H58" s="897" t="s">
        <v>802</v>
      </c>
      <c r="I58" s="898"/>
      <c r="J58" s="898"/>
      <c r="K58" s="898"/>
      <c r="L58" s="899"/>
    </row>
    <row r="59" spans="2:12" x14ac:dyDescent="0.25">
      <c r="B59" s="897"/>
      <c r="C59" s="898"/>
      <c r="D59" s="898"/>
      <c r="E59" s="898"/>
      <c r="F59" s="898"/>
      <c r="G59" s="899"/>
      <c r="H59" s="897"/>
      <c r="I59" s="898"/>
      <c r="J59" s="898"/>
      <c r="K59" s="898"/>
      <c r="L59" s="899"/>
    </row>
    <row r="60" spans="2:12" x14ac:dyDescent="0.25">
      <c r="B60" s="897"/>
      <c r="C60" s="898"/>
      <c r="D60" s="898"/>
      <c r="E60" s="898"/>
      <c r="F60" s="898"/>
      <c r="G60" s="899"/>
      <c r="H60" s="897"/>
      <c r="I60" s="898"/>
      <c r="J60" s="898"/>
      <c r="K60" s="898"/>
      <c r="L60" s="899"/>
    </row>
    <row r="61" spans="2:12" x14ac:dyDescent="0.25">
      <c r="B61" s="897"/>
      <c r="C61" s="898"/>
      <c r="D61" s="898"/>
      <c r="E61" s="898"/>
      <c r="F61" s="898"/>
      <c r="G61" s="899"/>
      <c r="H61" s="897"/>
      <c r="I61" s="898"/>
      <c r="J61" s="898"/>
      <c r="K61" s="898"/>
      <c r="L61" s="899"/>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2" x14ac:dyDescent="0.25">
      <c r="B65" s="897"/>
      <c r="C65" s="898"/>
      <c r="D65" s="898"/>
      <c r="E65" s="898"/>
      <c r="F65" s="898"/>
      <c r="G65" s="899"/>
      <c r="H65" s="897"/>
      <c r="I65" s="898"/>
      <c r="J65" s="898"/>
      <c r="K65" s="898"/>
      <c r="L65" s="899"/>
    </row>
    <row r="66" spans="2:12" x14ac:dyDescent="0.25">
      <c r="B66" s="897"/>
      <c r="C66" s="898"/>
      <c r="D66" s="898"/>
      <c r="E66" s="898"/>
      <c r="F66" s="898"/>
      <c r="G66" s="899"/>
      <c r="H66" s="897"/>
      <c r="I66" s="898"/>
      <c r="J66" s="898"/>
      <c r="K66" s="898"/>
      <c r="L66" s="899"/>
    </row>
    <row r="67" spans="2:12" x14ac:dyDescent="0.25">
      <c r="B67" s="897"/>
      <c r="C67" s="898"/>
      <c r="D67" s="898"/>
      <c r="E67" s="898"/>
      <c r="F67" s="898"/>
      <c r="G67" s="899"/>
      <c r="H67" s="897"/>
      <c r="I67" s="898"/>
      <c r="J67" s="898"/>
      <c r="K67" s="898"/>
      <c r="L67" s="899"/>
    </row>
    <row r="68" spans="2:12" x14ac:dyDescent="0.25">
      <c r="B68" s="897"/>
      <c r="C68" s="898"/>
      <c r="D68" s="898"/>
      <c r="E68" s="898"/>
      <c r="F68" s="898"/>
      <c r="G68" s="899"/>
      <c r="H68" s="897"/>
      <c r="I68" s="898"/>
      <c r="J68" s="898"/>
      <c r="K68" s="898"/>
      <c r="L68" s="899"/>
    </row>
    <row r="69" spans="2:12" x14ac:dyDescent="0.25">
      <c r="B69" s="897"/>
      <c r="C69" s="898"/>
      <c r="D69" s="898"/>
      <c r="E69" s="898"/>
      <c r="F69" s="898"/>
      <c r="G69" s="899"/>
      <c r="H69" s="897"/>
      <c r="I69" s="898"/>
      <c r="J69" s="898"/>
      <c r="K69" s="898"/>
      <c r="L69" s="899"/>
    </row>
    <row r="70" spans="2:12" x14ac:dyDescent="0.25">
      <c r="B70" s="897"/>
      <c r="C70" s="898"/>
      <c r="D70" s="898"/>
      <c r="E70" s="898"/>
      <c r="F70" s="898"/>
      <c r="G70" s="899"/>
      <c r="H70" s="897"/>
      <c r="I70" s="898"/>
      <c r="J70" s="898"/>
      <c r="K70" s="898"/>
      <c r="L70" s="899"/>
    </row>
    <row r="71" spans="2:12" x14ac:dyDescent="0.25">
      <c r="B71" s="897"/>
      <c r="C71" s="898"/>
      <c r="D71" s="898"/>
      <c r="E71" s="898"/>
      <c r="F71" s="898"/>
      <c r="G71" s="899"/>
      <c r="H71" s="897"/>
      <c r="I71" s="898"/>
      <c r="J71" s="898"/>
      <c r="K71" s="898"/>
      <c r="L71" s="899"/>
    </row>
    <row r="72" spans="2:12" x14ac:dyDescent="0.25">
      <c r="B72" s="1008" t="s">
        <v>1163</v>
      </c>
      <c r="C72" s="1009"/>
      <c r="D72" s="1009"/>
      <c r="E72" s="1009"/>
      <c r="F72" s="1009"/>
      <c r="G72" s="1009"/>
      <c r="H72" s="1008" t="s">
        <v>1164</v>
      </c>
      <c r="I72" s="1009"/>
      <c r="J72" s="1009"/>
      <c r="K72" s="1009"/>
      <c r="L72" s="1009"/>
    </row>
    <row r="73" spans="2:12" ht="30" customHeight="1" x14ac:dyDescent="0.25">
      <c r="B73" s="1009"/>
      <c r="C73" s="1009"/>
      <c r="D73" s="1009"/>
      <c r="E73" s="1009"/>
      <c r="F73" s="1009"/>
      <c r="G73" s="1009"/>
      <c r="H73" s="1009"/>
      <c r="I73" s="1009"/>
      <c r="J73" s="1009"/>
      <c r="K73" s="1009"/>
      <c r="L73" s="1009"/>
    </row>
    <row r="74" spans="2:12" x14ac:dyDescent="0.25">
      <c r="B74" s="897" t="s">
        <v>801</v>
      </c>
      <c r="C74" s="898"/>
      <c r="D74" s="898"/>
      <c r="E74" s="898"/>
      <c r="F74" s="898"/>
      <c r="G74" s="899"/>
      <c r="H74" s="897" t="s">
        <v>802</v>
      </c>
      <c r="I74" s="898"/>
      <c r="J74" s="898"/>
      <c r="K74" s="898"/>
      <c r="L74" s="899"/>
    </row>
    <row r="75" spans="2:12" x14ac:dyDescent="0.25">
      <c r="B75" s="897"/>
      <c r="C75" s="898"/>
      <c r="D75" s="898"/>
      <c r="E75" s="898"/>
      <c r="F75" s="898"/>
      <c r="G75" s="899"/>
      <c r="H75" s="897"/>
      <c r="I75" s="898"/>
      <c r="J75" s="898"/>
      <c r="K75" s="898"/>
      <c r="L75" s="899"/>
    </row>
    <row r="76" spans="2:12" x14ac:dyDescent="0.25">
      <c r="B76" s="897"/>
      <c r="C76" s="898"/>
      <c r="D76" s="898"/>
      <c r="E76" s="898"/>
      <c r="F76" s="898"/>
      <c r="G76" s="899"/>
      <c r="H76" s="897"/>
      <c r="I76" s="898"/>
      <c r="J76" s="898"/>
      <c r="K76" s="898"/>
      <c r="L76" s="899"/>
    </row>
    <row r="77" spans="2:12" x14ac:dyDescent="0.25">
      <c r="B77" s="897"/>
      <c r="C77" s="898"/>
      <c r="D77" s="898"/>
      <c r="E77" s="898"/>
      <c r="F77" s="898"/>
      <c r="G77" s="899"/>
      <c r="H77" s="897"/>
      <c r="I77" s="898"/>
      <c r="J77" s="898"/>
      <c r="K77" s="898"/>
      <c r="L77" s="899"/>
    </row>
    <row r="78" spans="2:12" x14ac:dyDescent="0.25">
      <c r="B78" s="897"/>
      <c r="C78" s="898"/>
      <c r="D78" s="898"/>
      <c r="E78" s="898"/>
      <c r="F78" s="898"/>
      <c r="G78" s="899"/>
      <c r="H78" s="897"/>
      <c r="I78" s="898"/>
      <c r="J78" s="898"/>
      <c r="K78" s="898"/>
      <c r="L78" s="899"/>
    </row>
    <row r="79" spans="2:12" x14ac:dyDescent="0.25">
      <c r="B79" s="897"/>
      <c r="C79" s="898"/>
      <c r="D79" s="898"/>
      <c r="E79" s="898"/>
      <c r="F79" s="898"/>
      <c r="G79" s="899"/>
      <c r="H79" s="897"/>
      <c r="I79" s="898"/>
      <c r="J79" s="898"/>
      <c r="K79" s="898"/>
      <c r="L79" s="899"/>
    </row>
    <row r="80" spans="2:12" x14ac:dyDescent="0.25">
      <c r="B80" s="897"/>
      <c r="C80" s="898"/>
      <c r="D80" s="898"/>
      <c r="E80" s="898"/>
      <c r="F80" s="898"/>
      <c r="G80" s="899"/>
      <c r="H80" s="897"/>
      <c r="I80" s="898"/>
      <c r="J80" s="898"/>
      <c r="K80" s="898"/>
      <c r="L80" s="899"/>
    </row>
    <row r="81" spans="2:12" x14ac:dyDescent="0.25">
      <c r="B81" s="897"/>
      <c r="C81" s="898"/>
      <c r="D81" s="898"/>
      <c r="E81" s="898"/>
      <c r="F81" s="898"/>
      <c r="G81" s="899"/>
      <c r="H81" s="897"/>
      <c r="I81" s="898"/>
      <c r="J81" s="898"/>
      <c r="K81" s="898"/>
      <c r="L81" s="899"/>
    </row>
    <row r="82" spans="2:12" x14ac:dyDescent="0.25">
      <c r="B82" s="897"/>
      <c r="C82" s="898"/>
      <c r="D82" s="898"/>
      <c r="E82" s="898"/>
      <c r="F82" s="898"/>
      <c r="G82" s="899"/>
      <c r="H82" s="897"/>
      <c r="I82" s="898"/>
      <c r="J82" s="898"/>
      <c r="K82" s="898"/>
      <c r="L82" s="899"/>
    </row>
    <row r="83" spans="2:12" x14ac:dyDescent="0.25">
      <c r="B83" s="897"/>
      <c r="C83" s="898"/>
      <c r="D83" s="898"/>
      <c r="E83" s="898"/>
      <c r="F83" s="898"/>
      <c r="G83" s="899"/>
      <c r="H83" s="897"/>
      <c r="I83" s="898"/>
      <c r="J83" s="898"/>
      <c r="K83" s="898"/>
      <c r="L83" s="899"/>
    </row>
    <row r="84" spans="2:12" x14ac:dyDescent="0.25">
      <c r="B84" s="897"/>
      <c r="C84" s="898"/>
      <c r="D84" s="898"/>
      <c r="E84" s="898"/>
      <c r="F84" s="898"/>
      <c r="G84" s="899"/>
      <c r="H84" s="897"/>
      <c r="I84" s="898"/>
      <c r="J84" s="898"/>
      <c r="K84" s="898"/>
      <c r="L84" s="899"/>
    </row>
    <row r="85" spans="2:12" x14ac:dyDescent="0.25">
      <c r="B85" s="897"/>
      <c r="C85" s="898"/>
      <c r="D85" s="898"/>
      <c r="E85" s="898"/>
      <c r="F85" s="898"/>
      <c r="G85" s="899"/>
      <c r="H85" s="897"/>
      <c r="I85" s="898"/>
      <c r="J85" s="898"/>
      <c r="K85" s="898"/>
      <c r="L85" s="899"/>
    </row>
    <row r="86" spans="2:12" x14ac:dyDescent="0.25">
      <c r="B86" s="897"/>
      <c r="C86" s="898"/>
      <c r="D86" s="898"/>
      <c r="E86" s="898"/>
      <c r="F86" s="898"/>
      <c r="G86" s="899"/>
      <c r="H86" s="897"/>
      <c r="I86" s="898"/>
      <c r="J86" s="898"/>
      <c r="K86" s="898"/>
      <c r="L86" s="899"/>
    </row>
    <row r="87" spans="2:12" x14ac:dyDescent="0.25">
      <c r="B87" s="897"/>
      <c r="C87" s="898"/>
      <c r="D87" s="898"/>
      <c r="E87" s="898"/>
      <c r="F87" s="898"/>
      <c r="G87" s="899"/>
      <c r="H87" s="897"/>
      <c r="I87" s="898"/>
      <c r="J87" s="898"/>
      <c r="K87" s="898"/>
      <c r="L87" s="899"/>
    </row>
    <row r="88" spans="2:12" x14ac:dyDescent="0.25">
      <c r="B88" s="1008" t="s">
        <v>814</v>
      </c>
      <c r="C88" s="1009"/>
      <c r="D88" s="1009"/>
      <c r="E88" s="1009"/>
      <c r="F88" s="1009"/>
      <c r="G88" s="1009"/>
      <c r="H88" s="1008" t="s">
        <v>855</v>
      </c>
      <c r="I88" s="1009"/>
      <c r="J88" s="1009"/>
      <c r="K88" s="1009"/>
      <c r="L88" s="1009"/>
    </row>
    <row r="89" spans="2:12" x14ac:dyDescent="0.25">
      <c r="B89" s="1009"/>
      <c r="C89" s="1009"/>
      <c r="D89" s="1009"/>
      <c r="E89" s="1009"/>
      <c r="F89" s="1009"/>
      <c r="G89" s="1009"/>
      <c r="H89" s="1009"/>
      <c r="I89" s="1009"/>
      <c r="J89" s="1009"/>
      <c r="K89" s="1009"/>
      <c r="L89" s="1009"/>
    </row>
    <row r="90" spans="2:12" x14ac:dyDescent="0.25">
      <c r="B90" s="897" t="s">
        <v>801</v>
      </c>
      <c r="C90" s="898"/>
      <c r="D90" s="898"/>
      <c r="E90" s="898"/>
      <c r="F90" s="898"/>
      <c r="G90" s="899"/>
      <c r="H90" s="897" t="s">
        <v>802</v>
      </c>
      <c r="I90" s="898"/>
      <c r="J90" s="898"/>
      <c r="K90" s="898"/>
      <c r="L90" s="899"/>
    </row>
    <row r="91" spans="2:12" x14ac:dyDescent="0.25">
      <c r="B91" s="897"/>
      <c r="C91" s="898"/>
      <c r="D91" s="898"/>
      <c r="E91" s="898"/>
      <c r="F91" s="898"/>
      <c r="G91" s="899"/>
      <c r="H91" s="897"/>
      <c r="I91" s="898"/>
      <c r="J91" s="898"/>
      <c r="K91" s="898"/>
      <c r="L91" s="899"/>
    </row>
    <row r="92" spans="2:12" x14ac:dyDescent="0.25">
      <c r="B92" s="897"/>
      <c r="C92" s="898"/>
      <c r="D92" s="898"/>
      <c r="E92" s="898"/>
      <c r="F92" s="898"/>
      <c r="G92" s="899"/>
      <c r="H92" s="897"/>
      <c r="I92" s="898"/>
      <c r="J92" s="898"/>
      <c r="K92" s="898"/>
      <c r="L92" s="899"/>
    </row>
    <row r="93" spans="2:12" x14ac:dyDescent="0.25">
      <c r="B93" s="897"/>
      <c r="C93" s="898"/>
      <c r="D93" s="898"/>
      <c r="E93" s="898"/>
      <c r="F93" s="898"/>
      <c r="G93" s="899"/>
      <c r="H93" s="897"/>
      <c r="I93" s="898"/>
      <c r="J93" s="898"/>
      <c r="K93" s="898"/>
      <c r="L93" s="899"/>
    </row>
    <row r="94" spans="2:12" x14ac:dyDescent="0.25">
      <c r="B94" s="897"/>
      <c r="C94" s="898"/>
      <c r="D94" s="898"/>
      <c r="E94" s="898"/>
      <c r="F94" s="898"/>
      <c r="G94" s="899"/>
      <c r="H94" s="897"/>
      <c r="I94" s="898"/>
      <c r="J94" s="898"/>
      <c r="K94" s="898"/>
      <c r="L94" s="899"/>
    </row>
    <row r="95" spans="2:12" x14ac:dyDescent="0.25">
      <c r="B95" s="897"/>
      <c r="C95" s="898"/>
      <c r="D95" s="898"/>
      <c r="E95" s="898"/>
      <c r="F95" s="898"/>
      <c r="G95" s="899"/>
      <c r="H95" s="897"/>
      <c r="I95" s="898"/>
      <c r="J95" s="898"/>
      <c r="K95" s="898"/>
      <c r="L95" s="899"/>
    </row>
    <row r="96" spans="2:12" x14ac:dyDescent="0.25">
      <c r="B96" s="897"/>
      <c r="C96" s="898"/>
      <c r="D96" s="898"/>
      <c r="E96" s="898"/>
      <c r="F96" s="898"/>
      <c r="G96" s="899"/>
      <c r="H96" s="897"/>
      <c r="I96" s="898"/>
      <c r="J96" s="898"/>
      <c r="K96" s="898"/>
      <c r="L96" s="899"/>
    </row>
    <row r="97" spans="2:12" x14ac:dyDescent="0.25">
      <c r="B97" s="897"/>
      <c r="C97" s="898"/>
      <c r="D97" s="898"/>
      <c r="E97" s="898"/>
      <c r="F97" s="898"/>
      <c r="G97" s="899"/>
      <c r="H97" s="897"/>
      <c r="I97" s="898"/>
      <c r="J97" s="898"/>
      <c r="K97" s="898"/>
      <c r="L97" s="899"/>
    </row>
    <row r="98" spans="2:12" x14ac:dyDescent="0.25">
      <c r="B98" s="897"/>
      <c r="C98" s="898"/>
      <c r="D98" s="898"/>
      <c r="E98" s="898"/>
      <c r="F98" s="898"/>
      <c r="G98" s="899"/>
      <c r="H98" s="897"/>
      <c r="I98" s="898"/>
      <c r="J98" s="898"/>
      <c r="K98" s="898"/>
      <c r="L98" s="899"/>
    </row>
    <row r="99" spans="2:12" x14ac:dyDescent="0.25">
      <c r="B99" s="897"/>
      <c r="C99" s="898"/>
      <c r="D99" s="898"/>
      <c r="E99" s="898"/>
      <c r="F99" s="898"/>
      <c r="G99" s="899"/>
      <c r="H99" s="897"/>
      <c r="I99" s="898"/>
      <c r="J99" s="898"/>
      <c r="K99" s="898"/>
      <c r="L99" s="899"/>
    </row>
    <row r="100" spans="2:12" x14ac:dyDescent="0.25">
      <c r="B100" s="897"/>
      <c r="C100" s="898"/>
      <c r="D100" s="898"/>
      <c r="E100" s="898"/>
      <c r="F100" s="898"/>
      <c r="G100" s="899"/>
      <c r="H100" s="897"/>
      <c r="I100" s="898"/>
      <c r="J100" s="898"/>
      <c r="K100" s="898"/>
      <c r="L100" s="899"/>
    </row>
    <row r="101" spans="2:12" x14ac:dyDescent="0.25">
      <c r="B101" s="897"/>
      <c r="C101" s="898"/>
      <c r="D101" s="898"/>
      <c r="E101" s="898"/>
      <c r="F101" s="898"/>
      <c r="G101" s="899"/>
      <c r="H101" s="897"/>
      <c r="I101" s="898"/>
      <c r="J101" s="898"/>
      <c r="K101" s="898"/>
      <c r="L101" s="899"/>
    </row>
    <row r="102" spans="2:12" x14ac:dyDescent="0.25">
      <c r="B102" s="897"/>
      <c r="C102" s="898"/>
      <c r="D102" s="898"/>
      <c r="E102" s="898"/>
      <c r="F102" s="898"/>
      <c r="G102" s="899"/>
      <c r="H102" s="897"/>
      <c r="I102" s="898"/>
      <c r="J102" s="898"/>
      <c r="K102" s="898"/>
      <c r="L102" s="899"/>
    </row>
    <row r="103" spans="2:12" x14ac:dyDescent="0.25">
      <c r="B103" s="897"/>
      <c r="C103" s="898"/>
      <c r="D103" s="898"/>
      <c r="E103" s="898"/>
      <c r="F103" s="898"/>
      <c r="G103" s="899"/>
      <c r="H103" s="897"/>
      <c r="I103" s="898"/>
      <c r="J103" s="898"/>
      <c r="K103" s="898"/>
      <c r="L103" s="899"/>
    </row>
    <row r="104" spans="2:12" x14ac:dyDescent="0.25">
      <c r="B104" s="1008" t="s">
        <v>919</v>
      </c>
      <c r="C104" s="1009"/>
      <c r="D104" s="1009"/>
      <c r="E104" s="1009"/>
      <c r="F104" s="1009"/>
      <c r="G104" s="1009"/>
      <c r="H104" s="1008" t="s">
        <v>919</v>
      </c>
      <c r="I104" s="1009"/>
      <c r="J104" s="1009"/>
      <c r="K104" s="1009"/>
      <c r="L104" s="1009"/>
    </row>
    <row r="105" spans="2:12" x14ac:dyDescent="0.25">
      <c r="B105" s="1009"/>
      <c r="C105" s="1009"/>
      <c r="D105" s="1009"/>
      <c r="E105" s="1009"/>
      <c r="F105" s="1009"/>
      <c r="G105" s="1009"/>
      <c r="H105" s="1009"/>
      <c r="I105" s="1009"/>
      <c r="J105" s="1009"/>
      <c r="K105" s="1009"/>
      <c r="L105" s="1009"/>
    </row>
    <row r="106" spans="2:12" x14ac:dyDescent="0.25">
      <c r="B106" s="897" t="s">
        <v>801</v>
      </c>
      <c r="C106" s="898"/>
      <c r="D106" s="898"/>
      <c r="E106" s="898"/>
      <c r="F106" s="898"/>
      <c r="G106" s="899"/>
      <c r="H106" s="897" t="s">
        <v>802</v>
      </c>
      <c r="I106" s="898"/>
      <c r="J106" s="898"/>
      <c r="K106" s="898"/>
      <c r="L106" s="899"/>
    </row>
    <row r="107" spans="2:12" x14ac:dyDescent="0.25">
      <c r="B107" s="897"/>
      <c r="C107" s="898"/>
      <c r="D107" s="898"/>
      <c r="E107" s="898"/>
      <c r="F107" s="898"/>
      <c r="G107" s="899"/>
      <c r="H107" s="897"/>
      <c r="I107" s="898"/>
      <c r="J107" s="898"/>
      <c r="K107" s="898"/>
      <c r="L107" s="899"/>
    </row>
    <row r="108" spans="2:12" x14ac:dyDescent="0.25">
      <c r="B108" s="897"/>
      <c r="C108" s="898"/>
      <c r="D108" s="898"/>
      <c r="E108" s="898"/>
      <c r="F108" s="898"/>
      <c r="G108" s="899"/>
      <c r="H108" s="897"/>
      <c r="I108" s="898"/>
      <c r="J108" s="898"/>
      <c r="K108" s="898"/>
      <c r="L108" s="899"/>
    </row>
    <row r="109" spans="2:12" x14ac:dyDescent="0.25">
      <c r="B109" s="897"/>
      <c r="C109" s="898"/>
      <c r="D109" s="898"/>
      <c r="E109" s="898"/>
      <c r="F109" s="898"/>
      <c r="G109" s="899"/>
      <c r="H109" s="897"/>
      <c r="I109" s="898"/>
      <c r="J109" s="898"/>
      <c r="K109" s="898"/>
      <c r="L109" s="899"/>
    </row>
    <row r="110" spans="2:12" x14ac:dyDescent="0.25">
      <c r="B110" s="897"/>
      <c r="C110" s="898"/>
      <c r="D110" s="898"/>
      <c r="E110" s="898"/>
      <c r="F110" s="898"/>
      <c r="G110" s="899"/>
      <c r="H110" s="897"/>
      <c r="I110" s="898"/>
      <c r="J110" s="898"/>
      <c r="K110" s="898"/>
      <c r="L110" s="899"/>
    </row>
    <row r="111" spans="2:12" x14ac:dyDescent="0.25">
      <c r="B111" s="897"/>
      <c r="C111" s="898"/>
      <c r="D111" s="898"/>
      <c r="E111" s="898"/>
      <c r="F111" s="898"/>
      <c r="G111" s="899"/>
      <c r="H111" s="897"/>
      <c r="I111" s="898"/>
      <c r="J111" s="898"/>
      <c r="K111" s="898"/>
      <c r="L111" s="899"/>
    </row>
    <row r="112" spans="2:12" x14ac:dyDescent="0.25">
      <c r="B112" s="897"/>
      <c r="C112" s="898"/>
      <c r="D112" s="898"/>
      <c r="E112" s="898"/>
      <c r="F112" s="898"/>
      <c r="G112" s="899"/>
      <c r="H112" s="897"/>
      <c r="I112" s="898"/>
      <c r="J112" s="898"/>
      <c r="K112" s="898"/>
      <c r="L112" s="899"/>
    </row>
    <row r="113" spans="2:12" x14ac:dyDescent="0.25">
      <c r="B113" s="897"/>
      <c r="C113" s="898"/>
      <c r="D113" s="898"/>
      <c r="E113" s="898"/>
      <c r="F113" s="898"/>
      <c r="G113" s="899"/>
      <c r="H113" s="897"/>
      <c r="I113" s="898"/>
      <c r="J113" s="898"/>
      <c r="K113" s="898"/>
      <c r="L113" s="899"/>
    </row>
    <row r="114" spans="2:12" x14ac:dyDescent="0.25">
      <c r="B114" s="897"/>
      <c r="C114" s="898"/>
      <c r="D114" s="898"/>
      <c r="E114" s="898"/>
      <c r="F114" s="898"/>
      <c r="G114" s="899"/>
      <c r="H114" s="897"/>
      <c r="I114" s="898"/>
      <c r="J114" s="898"/>
      <c r="K114" s="898"/>
      <c r="L114" s="899"/>
    </row>
    <row r="115" spans="2:12" x14ac:dyDescent="0.25">
      <c r="B115" s="897"/>
      <c r="C115" s="898"/>
      <c r="D115" s="898"/>
      <c r="E115" s="898"/>
      <c r="F115" s="898"/>
      <c r="G115" s="899"/>
      <c r="H115" s="897"/>
      <c r="I115" s="898"/>
      <c r="J115" s="898"/>
      <c r="K115" s="898"/>
      <c r="L115" s="899"/>
    </row>
    <row r="116" spans="2:12" x14ac:dyDescent="0.25">
      <c r="B116" s="897"/>
      <c r="C116" s="898"/>
      <c r="D116" s="898"/>
      <c r="E116" s="898"/>
      <c r="F116" s="898"/>
      <c r="G116" s="899"/>
      <c r="H116" s="897"/>
      <c r="I116" s="898"/>
      <c r="J116" s="898"/>
      <c r="K116" s="898"/>
      <c r="L116" s="899"/>
    </row>
    <row r="117" spans="2:12" x14ac:dyDescent="0.25">
      <c r="B117" s="897"/>
      <c r="C117" s="898"/>
      <c r="D117" s="898"/>
      <c r="E117" s="898"/>
      <c r="F117" s="898"/>
      <c r="G117" s="899"/>
      <c r="H117" s="897"/>
      <c r="I117" s="898"/>
      <c r="J117" s="898"/>
      <c r="K117" s="898"/>
      <c r="L117" s="899"/>
    </row>
    <row r="118" spans="2:12" x14ac:dyDescent="0.25">
      <c r="B118" s="897"/>
      <c r="C118" s="898"/>
      <c r="D118" s="898"/>
      <c r="E118" s="898"/>
      <c r="F118" s="898"/>
      <c r="G118" s="899"/>
      <c r="H118" s="897"/>
      <c r="I118" s="898"/>
      <c r="J118" s="898"/>
      <c r="K118" s="898"/>
      <c r="L118" s="899"/>
    </row>
    <row r="119" spans="2:12" x14ac:dyDescent="0.25">
      <c r="B119" s="897"/>
      <c r="C119" s="898"/>
      <c r="D119" s="898"/>
      <c r="E119" s="898"/>
      <c r="F119" s="898"/>
      <c r="G119" s="899"/>
      <c r="H119" s="897"/>
      <c r="I119" s="898"/>
      <c r="J119" s="898"/>
      <c r="K119" s="898"/>
      <c r="L119" s="899"/>
    </row>
    <row r="120" spans="2:12" x14ac:dyDescent="0.25">
      <c r="B120" s="1008" t="s">
        <v>932</v>
      </c>
      <c r="C120" s="1009"/>
      <c r="D120" s="1009"/>
      <c r="E120" s="1009"/>
      <c r="F120" s="1009"/>
      <c r="G120" s="1009"/>
      <c r="H120" s="1008" t="s">
        <v>932</v>
      </c>
      <c r="I120" s="1009"/>
      <c r="J120" s="1009"/>
      <c r="K120" s="1009"/>
      <c r="L120" s="1009"/>
    </row>
    <row r="121" spans="2:12" x14ac:dyDescent="0.25">
      <c r="B121" s="1009"/>
      <c r="C121" s="1009"/>
      <c r="D121" s="1009"/>
      <c r="E121" s="1009"/>
      <c r="F121" s="1009"/>
      <c r="G121" s="1009"/>
      <c r="H121" s="1009"/>
      <c r="I121" s="1009"/>
      <c r="J121" s="1009"/>
      <c r="K121" s="1009"/>
      <c r="L121" s="1009"/>
    </row>
    <row r="122" spans="2:12" x14ac:dyDescent="0.25">
      <c r="B122" s="897" t="s">
        <v>801</v>
      </c>
      <c r="C122" s="898"/>
      <c r="D122" s="898"/>
      <c r="E122" s="898"/>
      <c r="F122" s="898"/>
      <c r="G122" s="899"/>
      <c r="H122" s="897" t="s">
        <v>802</v>
      </c>
      <c r="I122" s="898"/>
      <c r="J122" s="898"/>
      <c r="K122" s="898"/>
      <c r="L122" s="899"/>
    </row>
    <row r="123" spans="2:12" x14ac:dyDescent="0.25">
      <c r="B123" s="897"/>
      <c r="C123" s="898"/>
      <c r="D123" s="898"/>
      <c r="E123" s="898"/>
      <c r="F123" s="898"/>
      <c r="G123" s="899"/>
      <c r="H123" s="897"/>
      <c r="I123" s="898"/>
      <c r="J123" s="898"/>
      <c r="K123" s="898"/>
      <c r="L123" s="899"/>
    </row>
    <row r="124" spans="2:12" x14ac:dyDescent="0.25">
      <c r="B124" s="897"/>
      <c r="C124" s="898"/>
      <c r="D124" s="898"/>
      <c r="E124" s="898"/>
      <c r="F124" s="898"/>
      <c r="G124" s="899"/>
      <c r="H124" s="897"/>
      <c r="I124" s="898"/>
      <c r="J124" s="898"/>
      <c r="K124" s="898"/>
      <c r="L124" s="899"/>
    </row>
    <row r="125" spans="2:12" x14ac:dyDescent="0.25">
      <c r="B125" s="897"/>
      <c r="C125" s="898"/>
      <c r="D125" s="898"/>
      <c r="E125" s="898"/>
      <c r="F125" s="898"/>
      <c r="G125" s="899"/>
      <c r="H125" s="897"/>
      <c r="I125" s="898"/>
      <c r="J125" s="898"/>
      <c r="K125" s="898"/>
      <c r="L125" s="899"/>
    </row>
    <row r="126" spans="2:12" x14ac:dyDescent="0.25">
      <c r="B126" s="897"/>
      <c r="C126" s="898"/>
      <c r="D126" s="898"/>
      <c r="E126" s="898"/>
      <c r="F126" s="898"/>
      <c r="G126" s="899"/>
      <c r="H126" s="897"/>
      <c r="I126" s="898"/>
      <c r="J126" s="898"/>
      <c r="K126" s="898"/>
      <c r="L126" s="899"/>
    </row>
    <row r="127" spans="2:12" x14ac:dyDescent="0.25">
      <c r="B127" s="897"/>
      <c r="C127" s="898"/>
      <c r="D127" s="898"/>
      <c r="E127" s="898"/>
      <c r="F127" s="898"/>
      <c r="G127" s="899"/>
      <c r="H127" s="897"/>
      <c r="I127" s="898"/>
      <c r="J127" s="898"/>
      <c r="K127" s="898"/>
      <c r="L127" s="899"/>
    </row>
    <row r="128" spans="2:12" x14ac:dyDescent="0.25">
      <c r="B128" s="897"/>
      <c r="C128" s="898"/>
      <c r="D128" s="898"/>
      <c r="E128" s="898"/>
      <c r="F128" s="898"/>
      <c r="G128" s="899"/>
      <c r="H128" s="897"/>
      <c r="I128" s="898"/>
      <c r="J128" s="898"/>
      <c r="K128" s="898"/>
      <c r="L128" s="899"/>
    </row>
    <row r="129" spans="2:12" x14ac:dyDescent="0.25">
      <c r="B129" s="897"/>
      <c r="C129" s="898"/>
      <c r="D129" s="898"/>
      <c r="E129" s="898"/>
      <c r="F129" s="898"/>
      <c r="G129" s="899"/>
      <c r="H129" s="897"/>
      <c r="I129" s="898"/>
      <c r="J129" s="898"/>
      <c r="K129" s="898"/>
      <c r="L129" s="899"/>
    </row>
    <row r="130" spans="2:12" x14ac:dyDescent="0.25">
      <c r="B130" s="897"/>
      <c r="C130" s="898"/>
      <c r="D130" s="898"/>
      <c r="E130" s="898"/>
      <c r="F130" s="898"/>
      <c r="G130" s="899"/>
      <c r="H130" s="897"/>
      <c r="I130" s="898"/>
      <c r="J130" s="898"/>
      <c r="K130" s="898"/>
      <c r="L130" s="899"/>
    </row>
    <row r="131" spans="2:12" x14ac:dyDescent="0.25">
      <c r="B131" s="897"/>
      <c r="C131" s="898"/>
      <c r="D131" s="898"/>
      <c r="E131" s="898"/>
      <c r="F131" s="898"/>
      <c r="G131" s="899"/>
      <c r="H131" s="897"/>
      <c r="I131" s="898"/>
      <c r="J131" s="898"/>
      <c r="K131" s="898"/>
      <c r="L131" s="899"/>
    </row>
    <row r="132" spans="2:12" x14ac:dyDescent="0.25">
      <c r="B132" s="897"/>
      <c r="C132" s="898"/>
      <c r="D132" s="898"/>
      <c r="E132" s="898"/>
      <c r="F132" s="898"/>
      <c r="G132" s="899"/>
      <c r="H132" s="897"/>
      <c r="I132" s="898"/>
      <c r="J132" s="898"/>
      <c r="K132" s="898"/>
      <c r="L132" s="899"/>
    </row>
    <row r="133" spans="2:12" x14ac:dyDescent="0.25">
      <c r="B133" s="897"/>
      <c r="C133" s="898"/>
      <c r="D133" s="898"/>
      <c r="E133" s="898"/>
      <c r="F133" s="898"/>
      <c r="G133" s="899"/>
      <c r="H133" s="897"/>
      <c r="I133" s="898"/>
      <c r="J133" s="898"/>
      <c r="K133" s="898"/>
      <c r="L133" s="899"/>
    </row>
    <row r="134" spans="2:12" x14ac:dyDescent="0.25">
      <c r="B134" s="897"/>
      <c r="C134" s="898"/>
      <c r="D134" s="898"/>
      <c r="E134" s="898"/>
      <c r="F134" s="898"/>
      <c r="G134" s="899"/>
      <c r="H134" s="897"/>
      <c r="I134" s="898"/>
      <c r="J134" s="898"/>
      <c r="K134" s="898"/>
      <c r="L134" s="899"/>
    </row>
    <row r="135" spans="2:12" x14ac:dyDescent="0.25">
      <c r="B135" s="897"/>
      <c r="C135" s="898"/>
      <c r="D135" s="898"/>
      <c r="E135" s="898"/>
      <c r="F135" s="898"/>
      <c r="G135" s="899"/>
      <c r="H135" s="897"/>
      <c r="I135" s="898"/>
      <c r="J135" s="898"/>
      <c r="K135" s="898"/>
      <c r="L135" s="899"/>
    </row>
    <row r="136" spans="2:12" ht="15" customHeight="1" x14ac:dyDescent="0.25">
      <c r="B136" s="1013" t="s">
        <v>986</v>
      </c>
      <c r="C136" s="1014"/>
      <c r="D136" s="1014"/>
      <c r="E136" s="1014"/>
      <c r="F136" s="1014"/>
      <c r="G136" s="1015"/>
      <c r="H136" s="1008" t="s">
        <v>1165</v>
      </c>
      <c r="I136" s="1009"/>
      <c r="J136" s="1009"/>
      <c r="K136" s="1009"/>
      <c r="L136" s="1009"/>
    </row>
    <row r="137" spans="2:12" x14ac:dyDescent="0.25">
      <c r="B137" s="1016"/>
      <c r="C137" s="1017"/>
      <c r="D137" s="1017"/>
      <c r="E137" s="1017"/>
      <c r="F137" s="1017"/>
      <c r="G137" s="1018"/>
      <c r="H137" s="1009"/>
      <c r="I137" s="1009"/>
      <c r="J137" s="1009"/>
      <c r="K137" s="1009"/>
      <c r="L137" s="1009"/>
    </row>
    <row r="138" spans="2:12" x14ac:dyDescent="0.25">
      <c r="B138" s="897" t="s">
        <v>801</v>
      </c>
      <c r="C138" s="898"/>
      <c r="D138" s="898"/>
      <c r="E138" s="898"/>
      <c r="F138" s="898"/>
      <c r="G138" s="899"/>
      <c r="H138" s="897" t="s">
        <v>802</v>
      </c>
      <c r="I138" s="898"/>
      <c r="J138" s="898"/>
      <c r="K138" s="898"/>
      <c r="L138" s="899"/>
    </row>
    <row r="139" spans="2:12" x14ac:dyDescent="0.25">
      <c r="B139" s="897"/>
      <c r="C139" s="898"/>
      <c r="D139" s="898"/>
      <c r="E139" s="898"/>
      <c r="F139" s="898"/>
      <c r="G139" s="899"/>
      <c r="H139" s="897"/>
      <c r="I139" s="898"/>
      <c r="J139" s="898"/>
      <c r="K139" s="898"/>
      <c r="L139" s="899"/>
    </row>
    <row r="140" spans="2:12" x14ac:dyDescent="0.25">
      <c r="B140" s="897"/>
      <c r="C140" s="898"/>
      <c r="D140" s="898"/>
      <c r="E140" s="898"/>
      <c r="F140" s="898"/>
      <c r="G140" s="899"/>
      <c r="H140" s="897"/>
      <c r="I140" s="898"/>
      <c r="J140" s="898"/>
      <c r="K140" s="898"/>
      <c r="L140" s="899"/>
    </row>
    <row r="141" spans="2:12" x14ac:dyDescent="0.25">
      <c r="B141" s="897"/>
      <c r="C141" s="898"/>
      <c r="D141" s="898"/>
      <c r="E141" s="898"/>
      <c r="F141" s="898"/>
      <c r="G141" s="899"/>
      <c r="H141" s="897"/>
      <c r="I141" s="898"/>
      <c r="J141" s="898"/>
      <c r="K141" s="898"/>
      <c r="L141" s="899"/>
    </row>
    <row r="142" spans="2:12" x14ac:dyDescent="0.25">
      <c r="B142" s="897"/>
      <c r="C142" s="898"/>
      <c r="D142" s="898"/>
      <c r="E142" s="898"/>
      <c r="F142" s="898"/>
      <c r="G142" s="899"/>
      <c r="H142" s="897"/>
      <c r="I142" s="898"/>
      <c r="J142" s="898"/>
      <c r="K142" s="898"/>
      <c r="L142" s="899"/>
    </row>
    <row r="143" spans="2:12" x14ac:dyDescent="0.25">
      <c r="B143" s="897"/>
      <c r="C143" s="898"/>
      <c r="D143" s="898"/>
      <c r="E143" s="898"/>
      <c r="F143" s="898"/>
      <c r="G143" s="899"/>
      <c r="H143" s="897"/>
      <c r="I143" s="898"/>
      <c r="J143" s="898"/>
      <c r="K143" s="898"/>
      <c r="L143" s="899"/>
    </row>
    <row r="144" spans="2:12" x14ac:dyDescent="0.25">
      <c r="B144" s="897"/>
      <c r="C144" s="898"/>
      <c r="D144" s="898"/>
      <c r="E144" s="898"/>
      <c r="F144" s="898"/>
      <c r="G144" s="899"/>
      <c r="H144" s="897"/>
      <c r="I144" s="898"/>
      <c r="J144" s="898"/>
      <c r="K144" s="898"/>
      <c r="L144" s="899"/>
    </row>
    <row r="145" spans="2:12" x14ac:dyDescent="0.25">
      <c r="B145" s="897"/>
      <c r="C145" s="898"/>
      <c r="D145" s="898"/>
      <c r="E145" s="898"/>
      <c r="F145" s="898"/>
      <c r="G145" s="899"/>
      <c r="H145" s="897"/>
      <c r="I145" s="898"/>
      <c r="J145" s="898"/>
      <c r="K145" s="898"/>
      <c r="L145" s="899"/>
    </row>
    <row r="146" spans="2:12" x14ac:dyDescent="0.25">
      <c r="B146" s="897"/>
      <c r="C146" s="898"/>
      <c r="D146" s="898"/>
      <c r="E146" s="898"/>
      <c r="F146" s="898"/>
      <c r="G146" s="899"/>
      <c r="H146" s="897"/>
      <c r="I146" s="898"/>
      <c r="J146" s="898"/>
      <c r="K146" s="898"/>
      <c r="L146" s="899"/>
    </row>
    <row r="147" spans="2:12" x14ac:dyDescent="0.25">
      <c r="B147" s="897"/>
      <c r="C147" s="898"/>
      <c r="D147" s="898"/>
      <c r="E147" s="898"/>
      <c r="F147" s="898"/>
      <c r="G147" s="899"/>
      <c r="H147" s="897"/>
      <c r="I147" s="898"/>
      <c r="J147" s="898"/>
      <c r="K147" s="898"/>
      <c r="L147" s="899"/>
    </row>
    <row r="148" spans="2:12" x14ac:dyDescent="0.25">
      <c r="B148" s="897"/>
      <c r="C148" s="898"/>
      <c r="D148" s="898"/>
      <c r="E148" s="898"/>
      <c r="F148" s="898"/>
      <c r="G148" s="899"/>
      <c r="H148" s="897"/>
      <c r="I148" s="898"/>
      <c r="J148" s="898"/>
      <c r="K148" s="898"/>
      <c r="L148" s="899"/>
    </row>
    <row r="149" spans="2:12" x14ac:dyDescent="0.25">
      <c r="B149" s="897"/>
      <c r="C149" s="898"/>
      <c r="D149" s="898"/>
      <c r="E149" s="898"/>
      <c r="F149" s="898"/>
      <c r="G149" s="899"/>
      <c r="H149" s="897"/>
      <c r="I149" s="898"/>
      <c r="J149" s="898"/>
      <c r="K149" s="898"/>
      <c r="L149" s="899"/>
    </row>
    <row r="150" spans="2:12" x14ac:dyDescent="0.25">
      <c r="B150" s="897"/>
      <c r="C150" s="898"/>
      <c r="D150" s="898"/>
      <c r="E150" s="898"/>
      <c r="F150" s="898"/>
      <c r="G150" s="899"/>
      <c r="H150" s="897"/>
      <c r="I150" s="898"/>
      <c r="J150" s="898"/>
      <c r="K150" s="898"/>
      <c r="L150" s="899"/>
    </row>
    <row r="151" spans="2:12" x14ac:dyDescent="0.25">
      <c r="B151" s="897"/>
      <c r="C151" s="898"/>
      <c r="D151" s="898"/>
      <c r="E151" s="898"/>
      <c r="F151" s="898"/>
      <c r="G151" s="899"/>
      <c r="H151" s="897"/>
      <c r="I151" s="898"/>
      <c r="J151" s="898"/>
      <c r="K151" s="898"/>
      <c r="L151" s="899"/>
    </row>
    <row r="152" spans="2:12" x14ac:dyDescent="0.25">
      <c r="B152" s="1008" t="s">
        <v>933</v>
      </c>
      <c r="C152" s="1009"/>
      <c r="D152" s="1009"/>
      <c r="E152" s="1009"/>
      <c r="F152" s="1009"/>
      <c r="G152" s="1009"/>
      <c r="H152" s="1008" t="s">
        <v>1166</v>
      </c>
      <c r="I152" s="1009"/>
      <c r="J152" s="1009"/>
      <c r="K152" s="1009"/>
      <c r="L152" s="1009"/>
    </row>
    <row r="153" spans="2:12" x14ac:dyDescent="0.25">
      <c r="B153" s="1009"/>
      <c r="C153" s="1009"/>
      <c r="D153" s="1009"/>
      <c r="E153" s="1009"/>
      <c r="F153" s="1009"/>
      <c r="G153" s="1009"/>
      <c r="H153" s="1009"/>
      <c r="I153" s="1009"/>
      <c r="J153" s="1009"/>
      <c r="K153" s="1009"/>
      <c r="L153" s="1009"/>
    </row>
    <row r="154" spans="2:12" x14ac:dyDescent="0.25">
      <c r="B154" s="897" t="s">
        <v>801</v>
      </c>
      <c r="C154" s="898"/>
      <c r="D154" s="898"/>
      <c r="E154" s="898"/>
      <c r="F154" s="898"/>
      <c r="G154" s="899"/>
      <c r="H154" s="897" t="s">
        <v>802</v>
      </c>
      <c r="I154" s="898"/>
      <c r="J154" s="898"/>
      <c r="K154" s="898"/>
      <c r="L154" s="899"/>
    </row>
    <row r="155" spans="2:12" x14ac:dyDescent="0.25">
      <c r="B155" s="897"/>
      <c r="C155" s="898"/>
      <c r="D155" s="898"/>
      <c r="E155" s="898"/>
      <c r="F155" s="898"/>
      <c r="G155" s="899"/>
      <c r="H155" s="897"/>
      <c r="I155" s="898"/>
      <c r="J155" s="898"/>
      <c r="K155" s="898"/>
      <c r="L155" s="899"/>
    </row>
    <row r="156" spans="2:12" x14ac:dyDescent="0.25">
      <c r="B156" s="897"/>
      <c r="C156" s="898"/>
      <c r="D156" s="898"/>
      <c r="E156" s="898"/>
      <c r="F156" s="898"/>
      <c r="G156" s="899"/>
      <c r="H156" s="897"/>
      <c r="I156" s="898"/>
      <c r="J156" s="898"/>
      <c r="K156" s="898"/>
      <c r="L156" s="899"/>
    </row>
    <row r="157" spans="2:12" x14ac:dyDescent="0.25">
      <c r="B157" s="897"/>
      <c r="C157" s="898"/>
      <c r="D157" s="898"/>
      <c r="E157" s="898"/>
      <c r="F157" s="898"/>
      <c r="G157" s="899"/>
      <c r="H157" s="897"/>
      <c r="I157" s="898"/>
      <c r="J157" s="898"/>
      <c r="K157" s="898"/>
      <c r="L157" s="899"/>
    </row>
    <row r="158" spans="2:12" x14ac:dyDescent="0.25">
      <c r="B158" s="897"/>
      <c r="C158" s="898"/>
      <c r="D158" s="898"/>
      <c r="E158" s="898"/>
      <c r="F158" s="898"/>
      <c r="G158" s="899"/>
      <c r="H158" s="897"/>
      <c r="I158" s="898"/>
      <c r="J158" s="898"/>
      <c r="K158" s="898"/>
      <c r="L158" s="899"/>
    </row>
    <row r="159" spans="2:12" x14ac:dyDescent="0.25">
      <c r="B159" s="897"/>
      <c r="C159" s="898"/>
      <c r="D159" s="898"/>
      <c r="E159" s="898"/>
      <c r="F159" s="898"/>
      <c r="G159" s="899"/>
      <c r="H159" s="897"/>
      <c r="I159" s="898"/>
      <c r="J159" s="898"/>
      <c r="K159" s="898"/>
      <c r="L159" s="899"/>
    </row>
    <row r="160" spans="2:12" x14ac:dyDescent="0.25">
      <c r="B160" s="897"/>
      <c r="C160" s="898"/>
      <c r="D160" s="898"/>
      <c r="E160" s="898"/>
      <c r="F160" s="898"/>
      <c r="G160" s="899"/>
      <c r="H160" s="897"/>
      <c r="I160" s="898"/>
      <c r="J160" s="898"/>
      <c r="K160" s="898"/>
      <c r="L160" s="899"/>
    </row>
    <row r="161" spans="2:13" x14ac:dyDescent="0.25">
      <c r="B161" s="897"/>
      <c r="C161" s="898"/>
      <c r="D161" s="898"/>
      <c r="E161" s="898"/>
      <c r="F161" s="898"/>
      <c r="G161" s="899"/>
      <c r="H161" s="897"/>
      <c r="I161" s="898"/>
      <c r="J161" s="898"/>
      <c r="K161" s="898"/>
      <c r="L161" s="899"/>
    </row>
    <row r="162" spans="2:13" x14ac:dyDescent="0.25">
      <c r="B162" s="897"/>
      <c r="C162" s="898"/>
      <c r="D162" s="898"/>
      <c r="E162" s="898"/>
      <c r="F162" s="898"/>
      <c r="G162" s="899"/>
      <c r="H162" s="897"/>
      <c r="I162" s="898"/>
      <c r="J162" s="898"/>
      <c r="K162" s="898"/>
      <c r="L162" s="899"/>
    </row>
    <row r="163" spans="2:13" x14ac:dyDescent="0.25">
      <c r="B163" s="897"/>
      <c r="C163" s="898"/>
      <c r="D163" s="898"/>
      <c r="E163" s="898"/>
      <c r="F163" s="898"/>
      <c r="G163" s="899"/>
      <c r="H163" s="897"/>
      <c r="I163" s="898"/>
      <c r="J163" s="898"/>
      <c r="K163" s="898"/>
      <c r="L163" s="899"/>
    </row>
    <row r="164" spans="2:13" x14ac:dyDescent="0.25">
      <c r="B164" s="897"/>
      <c r="C164" s="898"/>
      <c r="D164" s="898"/>
      <c r="E164" s="898"/>
      <c r="F164" s="898"/>
      <c r="G164" s="899"/>
      <c r="H164" s="897"/>
      <c r="I164" s="898"/>
      <c r="J164" s="898"/>
      <c r="K164" s="898"/>
      <c r="L164" s="899"/>
    </row>
    <row r="165" spans="2:13" x14ac:dyDescent="0.25">
      <c r="B165" s="897"/>
      <c r="C165" s="898"/>
      <c r="D165" s="898"/>
      <c r="E165" s="898"/>
      <c r="F165" s="898"/>
      <c r="G165" s="899"/>
      <c r="H165" s="897"/>
      <c r="I165" s="898"/>
      <c r="J165" s="898"/>
      <c r="K165" s="898"/>
      <c r="L165" s="899"/>
    </row>
    <row r="166" spans="2:13" x14ac:dyDescent="0.25">
      <c r="B166" s="897"/>
      <c r="C166" s="898"/>
      <c r="D166" s="898"/>
      <c r="E166" s="898"/>
      <c r="F166" s="898"/>
      <c r="G166" s="899"/>
      <c r="H166" s="897"/>
      <c r="I166" s="898"/>
      <c r="J166" s="898"/>
      <c r="K166" s="898"/>
      <c r="L166" s="899"/>
    </row>
    <row r="167" spans="2:13" x14ac:dyDescent="0.25">
      <c r="B167" s="897"/>
      <c r="C167" s="898"/>
      <c r="D167" s="898"/>
      <c r="E167" s="898"/>
      <c r="F167" s="898"/>
      <c r="G167" s="899"/>
      <c r="H167" s="897"/>
      <c r="I167" s="898"/>
      <c r="J167" s="898"/>
      <c r="K167" s="898"/>
      <c r="L167" s="899"/>
    </row>
    <row r="168" spans="2:13" ht="15" customHeight="1" x14ac:dyDescent="0.25">
      <c r="B168" s="1013" t="s">
        <v>1167</v>
      </c>
      <c r="C168" s="1014"/>
      <c r="D168" s="1014"/>
      <c r="E168" s="1014"/>
      <c r="F168" s="1014"/>
      <c r="G168" s="1015"/>
      <c r="H168" s="1013" t="s">
        <v>1168</v>
      </c>
      <c r="I168" s="1014"/>
      <c r="J168" s="1014"/>
      <c r="K168" s="1014"/>
      <c r="L168" s="1014"/>
      <c r="M168" s="1015"/>
    </row>
    <row r="169" spans="2:13" x14ac:dyDescent="0.25">
      <c r="B169" s="1016"/>
      <c r="C169" s="1017"/>
      <c r="D169" s="1017"/>
      <c r="E169" s="1017"/>
      <c r="F169" s="1017"/>
      <c r="G169" s="1018"/>
      <c r="H169" s="1016"/>
      <c r="I169" s="1017"/>
      <c r="J169" s="1017"/>
      <c r="K169" s="1017"/>
      <c r="L169" s="1017"/>
      <c r="M169" s="1018"/>
    </row>
    <row r="170" spans="2:13" x14ac:dyDescent="0.25">
      <c r="B170" s="897" t="s">
        <v>801</v>
      </c>
      <c r="C170" s="898"/>
      <c r="D170" s="898"/>
      <c r="E170" s="898"/>
      <c r="F170" s="898"/>
      <c r="G170" s="899"/>
      <c r="H170" s="897" t="s">
        <v>802</v>
      </c>
      <c r="I170" s="898"/>
      <c r="J170" s="898"/>
      <c r="K170" s="898"/>
      <c r="L170" s="899"/>
    </row>
    <row r="171" spans="2:13" x14ac:dyDescent="0.25">
      <c r="B171" s="897"/>
      <c r="C171" s="898"/>
      <c r="D171" s="898"/>
      <c r="E171" s="898"/>
      <c r="F171" s="898"/>
      <c r="G171" s="899"/>
      <c r="H171" s="897"/>
      <c r="I171" s="898"/>
      <c r="J171" s="898"/>
      <c r="K171" s="898"/>
      <c r="L171" s="899"/>
    </row>
    <row r="172" spans="2:13" x14ac:dyDescent="0.25">
      <c r="B172" s="897"/>
      <c r="C172" s="898"/>
      <c r="D172" s="898"/>
      <c r="E172" s="898"/>
      <c r="F172" s="898"/>
      <c r="G172" s="899"/>
      <c r="H172" s="897"/>
      <c r="I172" s="898"/>
      <c r="J172" s="898"/>
      <c r="K172" s="898"/>
      <c r="L172" s="899"/>
    </row>
    <row r="173" spans="2:13" x14ac:dyDescent="0.25">
      <c r="B173" s="897"/>
      <c r="C173" s="898"/>
      <c r="D173" s="898"/>
      <c r="E173" s="898"/>
      <c r="F173" s="898"/>
      <c r="G173" s="899"/>
      <c r="H173" s="897"/>
      <c r="I173" s="898"/>
      <c r="J173" s="898"/>
      <c r="K173" s="898"/>
      <c r="L173" s="899"/>
    </row>
    <row r="174" spans="2:13" x14ac:dyDescent="0.25">
      <c r="B174" s="897"/>
      <c r="C174" s="898"/>
      <c r="D174" s="898"/>
      <c r="E174" s="898"/>
      <c r="F174" s="898"/>
      <c r="G174" s="899"/>
      <c r="H174" s="897"/>
      <c r="I174" s="898"/>
      <c r="J174" s="898"/>
      <c r="K174" s="898"/>
      <c r="L174" s="899"/>
    </row>
    <row r="175" spans="2:13" x14ac:dyDescent="0.25">
      <c r="B175" s="897"/>
      <c r="C175" s="898"/>
      <c r="D175" s="898"/>
      <c r="E175" s="898"/>
      <c r="F175" s="898"/>
      <c r="G175" s="899"/>
      <c r="H175" s="897"/>
      <c r="I175" s="898"/>
      <c r="J175" s="898"/>
      <c r="K175" s="898"/>
      <c r="L175" s="899"/>
    </row>
    <row r="176" spans="2:13" x14ac:dyDescent="0.25">
      <c r="B176" s="897"/>
      <c r="C176" s="898"/>
      <c r="D176" s="898"/>
      <c r="E176" s="898"/>
      <c r="F176" s="898"/>
      <c r="G176" s="899"/>
      <c r="H176" s="897"/>
      <c r="I176" s="898"/>
      <c r="J176" s="898"/>
      <c r="K176" s="898"/>
      <c r="L176" s="899"/>
    </row>
    <row r="177" spans="2:12" x14ac:dyDescent="0.25">
      <c r="B177" s="897"/>
      <c r="C177" s="898"/>
      <c r="D177" s="898"/>
      <c r="E177" s="898"/>
      <c r="F177" s="898"/>
      <c r="G177" s="899"/>
      <c r="H177" s="897"/>
      <c r="I177" s="898"/>
      <c r="J177" s="898"/>
      <c r="K177" s="898"/>
      <c r="L177" s="899"/>
    </row>
    <row r="178" spans="2:12" x14ac:dyDescent="0.25">
      <c r="B178" s="897"/>
      <c r="C178" s="898"/>
      <c r="D178" s="898"/>
      <c r="E178" s="898"/>
      <c r="F178" s="898"/>
      <c r="G178" s="899"/>
      <c r="H178" s="897"/>
      <c r="I178" s="898"/>
      <c r="J178" s="898"/>
      <c r="K178" s="898"/>
      <c r="L178" s="899"/>
    </row>
    <row r="179" spans="2:12" x14ac:dyDescent="0.25">
      <c r="B179" s="897"/>
      <c r="C179" s="898"/>
      <c r="D179" s="898"/>
      <c r="E179" s="898"/>
      <c r="F179" s="898"/>
      <c r="G179" s="899"/>
      <c r="H179" s="897"/>
      <c r="I179" s="898"/>
      <c r="J179" s="898"/>
      <c r="K179" s="898"/>
      <c r="L179" s="899"/>
    </row>
    <row r="180" spans="2:12" x14ac:dyDescent="0.25">
      <c r="B180" s="897"/>
      <c r="C180" s="898"/>
      <c r="D180" s="898"/>
      <c r="E180" s="898"/>
      <c r="F180" s="898"/>
      <c r="G180" s="899"/>
      <c r="H180" s="897"/>
      <c r="I180" s="898"/>
      <c r="J180" s="898"/>
      <c r="K180" s="898"/>
      <c r="L180" s="899"/>
    </row>
    <row r="181" spans="2:12" x14ac:dyDescent="0.25">
      <c r="B181" s="897"/>
      <c r="C181" s="898"/>
      <c r="D181" s="898"/>
      <c r="E181" s="898"/>
      <c r="F181" s="898"/>
      <c r="G181" s="899"/>
      <c r="H181" s="897"/>
      <c r="I181" s="898"/>
      <c r="J181" s="898"/>
      <c r="K181" s="898"/>
      <c r="L181" s="899"/>
    </row>
    <row r="182" spans="2:12" x14ac:dyDescent="0.25">
      <c r="B182" s="897"/>
      <c r="C182" s="898"/>
      <c r="D182" s="898"/>
      <c r="E182" s="898"/>
      <c r="F182" s="898"/>
      <c r="G182" s="899"/>
      <c r="H182" s="897"/>
      <c r="I182" s="898"/>
      <c r="J182" s="898"/>
      <c r="K182" s="898"/>
      <c r="L182" s="899"/>
    </row>
    <row r="183" spans="2:12" x14ac:dyDescent="0.25">
      <c r="B183" s="897"/>
      <c r="C183" s="898"/>
      <c r="D183" s="898"/>
      <c r="E183" s="898"/>
      <c r="F183" s="898"/>
      <c r="G183" s="899"/>
      <c r="H183" s="897"/>
      <c r="I183" s="898"/>
      <c r="J183" s="898"/>
      <c r="K183" s="898"/>
      <c r="L183" s="899"/>
    </row>
    <row r="184" spans="2:12" x14ac:dyDescent="0.25">
      <c r="B184" s="1008" t="s">
        <v>987</v>
      </c>
      <c r="C184" s="1009"/>
      <c r="D184" s="1009"/>
      <c r="E184" s="1009"/>
      <c r="F184" s="1009"/>
      <c r="G184" s="1009"/>
      <c r="H184" s="1008" t="s">
        <v>911</v>
      </c>
      <c r="I184" s="1009"/>
      <c r="J184" s="1009"/>
      <c r="K184" s="1009"/>
      <c r="L184" s="1009"/>
    </row>
    <row r="185" spans="2:12" x14ac:dyDescent="0.25">
      <c r="B185" s="1009"/>
      <c r="C185" s="1009"/>
      <c r="D185" s="1009"/>
      <c r="E185" s="1009"/>
      <c r="F185" s="1009"/>
      <c r="G185" s="1009"/>
      <c r="H185" s="1009"/>
      <c r="I185" s="1009"/>
      <c r="J185" s="1009"/>
      <c r="K185" s="1009"/>
      <c r="L185" s="1009"/>
    </row>
    <row r="186" spans="2:12" x14ac:dyDescent="0.25">
      <c r="B186" s="897" t="s">
        <v>801</v>
      </c>
      <c r="C186" s="898"/>
      <c r="D186" s="898"/>
      <c r="E186" s="898"/>
      <c r="F186" s="898"/>
      <c r="G186" s="899"/>
      <c r="H186" s="897" t="s">
        <v>802</v>
      </c>
      <c r="I186" s="898"/>
      <c r="J186" s="898"/>
      <c r="K186" s="898"/>
      <c r="L186" s="899"/>
    </row>
    <row r="187" spans="2:12" x14ac:dyDescent="0.25">
      <c r="B187" s="897"/>
      <c r="C187" s="898"/>
      <c r="D187" s="898"/>
      <c r="E187" s="898"/>
      <c r="F187" s="898"/>
      <c r="G187" s="899"/>
      <c r="H187" s="897"/>
      <c r="I187" s="898"/>
      <c r="J187" s="898"/>
      <c r="K187" s="898"/>
      <c r="L187" s="899"/>
    </row>
    <row r="188" spans="2:12" x14ac:dyDescent="0.25">
      <c r="B188" s="897"/>
      <c r="C188" s="898"/>
      <c r="D188" s="898"/>
      <c r="E188" s="898"/>
      <c r="F188" s="898"/>
      <c r="G188" s="899"/>
      <c r="H188" s="897"/>
      <c r="I188" s="898"/>
      <c r="J188" s="898"/>
      <c r="K188" s="898"/>
      <c r="L188" s="899"/>
    </row>
    <row r="189" spans="2:12" x14ac:dyDescent="0.25">
      <c r="B189" s="897"/>
      <c r="C189" s="898"/>
      <c r="D189" s="898"/>
      <c r="E189" s="898"/>
      <c r="F189" s="898"/>
      <c r="G189" s="899"/>
      <c r="H189" s="897"/>
      <c r="I189" s="898"/>
      <c r="J189" s="898"/>
      <c r="K189" s="898"/>
      <c r="L189" s="899"/>
    </row>
    <row r="190" spans="2:12" x14ac:dyDescent="0.25">
      <c r="B190" s="897"/>
      <c r="C190" s="898"/>
      <c r="D190" s="898"/>
      <c r="E190" s="898"/>
      <c r="F190" s="898"/>
      <c r="G190" s="899"/>
      <c r="H190" s="897"/>
      <c r="I190" s="898"/>
      <c r="J190" s="898"/>
      <c r="K190" s="898"/>
      <c r="L190" s="899"/>
    </row>
    <row r="191" spans="2:12" x14ac:dyDescent="0.25">
      <c r="B191" s="897"/>
      <c r="C191" s="898"/>
      <c r="D191" s="898"/>
      <c r="E191" s="898"/>
      <c r="F191" s="898"/>
      <c r="G191" s="899"/>
      <c r="H191" s="897"/>
      <c r="I191" s="898"/>
      <c r="J191" s="898"/>
      <c r="K191" s="898"/>
      <c r="L191" s="899"/>
    </row>
    <row r="192" spans="2:12" x14ac:dyDescent="0.25">
      <c r="B192" s="897"/>
      <c r="C192" s="898"/>
      <c r="D192" s="898"/>
      <c r="E192" s="898"/>
      <c r="F192" s="898"/>
      <c r="G192" s="899"/>
      <c r="H192" s="897"/>
      <c r="I192" s="898"/>
      <c r="J192" s="898"/>
      <c r="K192" s="898"/>
      <c r="L192" s="899"/>
    </row>
    <row r="193" spans="2:12" x14ac:dyDescent="0.25">
      <c r="B193" s="897"/>
      <c r="C193" s="898"/>
      <c r="D193" s="898"/>
      <c r="E193" s="898"/>
      <c r="F193" s="898"/>
      <c r="G193" s="899"/>
      <c r="H193" s="897"/>
      <c r="I193" s="898"/>
      <c r="J193" s="898"/>
      <c r="K193" s="898"/>
      <c r="L193" s="899"/>
    </row>
    <row r="194" spans="2:12" x14ac:dyDescent="0.25">
      <c r="B194" s="897"/>
      <c r="C194" s="898"/>
      <c r="D194" s="898"/>
      <c r="E194" s="898"/>
      <c r="F194" s="898"/>
      <c r="G194" s="899"/>
      <c r="H194" s="897"/>
      <c r="I194" s="898"/>
      <c r="J194" s="898"/>
      <c r="K194" s="898"/>
      <c r="L194" s="899"/>
    </row>
    <row r="195" spans="2:12" x14ac:dyDescent="0.25">
      <c r="B195" s="897"/>
      <c r="C195" s="898"/>
      <c r="D195" s="898"/>
      <c r="E195" s="898"/>
      <c r="F195" s="898"/>
      <c r="G195" s="899"/>
      <c r="H195" s="897"/>
      <c r="I195" s="898"/>
      <c r="J195" s="898"/>
      <c r="K195" s="898"/>
      <c r="L195" s="899"/>
    </row>
    <row r="196" spans="2:12" x14ac:dyDescent="0.25">
      <c r="B196" s="897"/>
      <c r="C196" s="898"/>
      <c r="D196" s="898"/>
      <c r="E196" s="898"/>
      <c r="F196" s="898"/>
      <c r="G196" s="899"/>
      <c r="H196" s="897"/>
      <c r="I196" s="898"/>
      <c r="J196" s="898"/>
      <c r="K196" s="898"/>
      <c r="L196" s="899"/>
    </row>
    <row r="197" spans="2:12" x14ac:dyDescent="0.25">
      <c r="B197" s="897"/>
      <c r="C197" s="898"/>
      <c r="D197" s="898"/>
      <c r="E197" s="898"/>
      <c r="F197" s="898"/>
      <c r="G197" s="899"/>
      <c r="H197" s="897"/>
      <c r="I197" s="898"/>
      <c r="J197" s="898"/>
      <c r="K197" s="898"/>
      <c r="L197" s="899"/>
    </row>
    <row r="198" spans="2:12" x14ac:dyDescent="0.25">
      <c r="B198" s="897"/>
      <c r="C198" s="898"/>
      <c r="D198" s="898"/>
      <c r="E198" s="898"/>
      <c r="F198" s="898"/>
      <c r="G198" s="899"/>
      <c r="H198" s="897"/>
      <c r="I198" s="898"/>
      <c r="J198" s="898"/>
      <c r="K198" s="898"/>
      <c r="L198" s="899"/>
    </row>
    <row r="199" spans="2:12" x14ac:dyDescent="0.25">
      <c r="B199" s="897"/>
      <c r="C199" s="898"/>
      <c r="D199" s="898"/>
      <c r="E199" s="898"/>
      <c r="F199" s="898"/>
      <c r="G199" s="899"/>
      <c r="H199" s="897"/>
      <c r="I199" s="898"/>
      <c r="J199" s="898"/>
      <c r="K199" s="898"/>
      <c r="L199" s="899"/>
    </row>
    <row r="200" spans="2:12" ht="15" customHeight="1" x14ac:dyDescent="0.25">
      <c r="B200" s="1013" t="s">
        <v>1169</v>
      </c>
      <c r="C200" s="1014"/>
      <c r="D200" s="1014"/>
      <c r="E200" s="1014"/>
      <c r="F200" s="1014"/>
      <c r="G200" s="1015"/>
      <c r="H200" s="1013" t="s">
        <v>1170</v>
      </c>
      <c r="I200" s="1014"/>
      <c r="J200" s="1014"/>
      <c r="K200" s="1014"/>
      <c r="L200" s="1015"/>
    </row>
    <row r="201" spans="2:12" x14ac:dyDescent="0.25">
      <c r="B201" s="1016"/>
      <c r="C201" s="1017"/>
      <c r="D201" s="1017"/>
      <c r="E201" s="1017"/>
      <c r="F201" s="1017"/>
      <c r="G201" s="1018"/>
      <c r="H201" s="1016"/>
      <c r="I201" s="1017"/>
      <c r="J201" s="1017"/>
      <c r="K201" s="1017"/>
      <c r="L201" s="1018"/>
    </row>
    <row r="202" spans="2:12" x14ac:dyDescent="0.25">
      <c r="B202" s="897" t="s">
        <v>801</v>
      </c>
      <c r="C202" s="898"/>
      <c r="D202" s="898"/>
      <c r="E202" s="898"/>
      <c r="F202" s="898"/>
      <c r="G202" s="899"/>
      <c r="H202" s="897" t="s">
        <v>802</v>
      </c>
      <c r="I202" s="898"/>
      <c r="J202" s="898"/>
      <c r="K202" s="898"/>
      <c r="L202" s="899"/>
    </row>
    <row r="203" spans="2:12" x14ac:dyDescent="0.25">
      <c r="B203" s="897"/>
      <c r="C203" s="898"/>
      <c r="D203" s="898"/>
      <c r="E203" s="898"/>
      <c r="F203" s="898"/>
      <c r="G203" s="899"/>
      <c r="H203" s="897"/>
      <c r="I203" s="898"/>
      <c r="J203" s="898"/>
      <c r="K203" s="898"/>
      <c r="L203" s="899"/>
    </row>
    <row r="204" spans="2:12" x14ac:dyDescent="0.25">
      <c r="B204" s="897"/>
      <c r="C204" s="898"/>
      <c r="D204" s="898"/>
      <c r="E204" s="898"/>
      <c r="F204" s="898"/>
      <c r="G204" s="899"/>
      <c r="H204" s="897"/>
      <c r="I204" s="898"/>
      <c r="J204" s="898"/>
      <c r="K204" s="898"/>
      <c r="L204" s="899"/>
    </row>
    <row r="205" spans="2:12" x14ac:dyDescent="0.25">
      <c r="B205" s="897"/>
      <c r="C205" s="898"/>
      <c r="D205" s="898"/>
      <c r="E205" s="898"/>
      <c r="F205" s="898"/>
      <c r="G205" s="899"/>
      <c r="H205" s="897"/>
      <c r="I205" s="898"/>
      <c r="J205" s="898"/>
      <c r="K205" s="898"/>
      <c r="L205" s="899"/>
    </row>
    <row r="206" spans="2:12" x14ac:dyDescent="0.25">
      <c r="B206" s="897"/>
      <c r="C206" s="898"/>
      <c r="D206" s="898"/>
      <c r="E206" s="898"/>
      <c r="F206" s="898"/>
      <c r="G206" s="899"/>
      <c r="H206" s="897"/>
      <c r="I206" s="898"/>
      <c r="J206" s="898"/>
      <c r="K206" s="898"/>
      <c r="L206" s="899"/>
    </row>
    <row r="207" spans="2:12" x14ac:dyDescent="0.25">
      <c r="B207" s="897"/>
      <c r="C207" s="898"/>
      <c r="D207" s="898"/>
      <c r="E207" s="898"/>
      <c r="F207" s="898"/>
      <c r="G207" s="899"/>
      <c r="H207" s="897"/>
      <c r="I207" s="898"/>
      <c r="J207" s="898"/>
      <c r="K207" s="898"/>
      <c r="L207" s="899"/>
    </row>
    <row r="208" spans="2:12" x14ac:dyDescent="0.25">
      <c r="B208" s="897"/>
      <c r="C208" s="898"/>
      <c r="D208" s="898"/>
      <c r="E208" s="898"/>
      <c r="F208" s="898"/>
      <c r="G208" s="899"/>
      <c r="H208" s="897"/>
      <c r="I208" s="898"/>
      <c r="J208" s="898"/>
      <c r="K208" s="898"/>
      <c r="L208" s="899"/>
    </row>
    <row r="209" spans="2:12" x14ac:dyDescent="0.25">
      <c r="B209" s="897"/>
      <c r="C209" s="898"/>
      <c r="D209" s="898"/>
      <c r="E209" s="898"/>
      <c r="F209" s="898"/>
      <c r="G209" s="899"/>
      <c r="H209" s="897"/>
      <c r="I209" s="898"/>
      <c r="J209" s="898"/>
      <c r="K209" s="898"/>
      <c r="L209" s="899"/>
    </row>
    <row r="210" spans="2:12" x14ac:dyDescent="0.25">
      <c r="B210" s="897"/>
      <c r="C210" s="898"/>
      <c r="D210" s="898"/>
      <c r="E210" s="898"/>
      <c r="F210" s="898"/>
      <c r="G210" s="899"/>
      <c r="H210" s="897"/>
      <c r="I210" s="898"/>
      <c r="J210" s="898"/>
      <c r="K210" s="898"/>
      <c r="L210" s="899"/>
    </row>
    <row r="211" spans="2:12" x14ac:dyDescent="0.25">
      <c r="B211" s="897"/>
      <c r="C211" s="898"/>
      <c r="D211" s="898"/>
      <c r="E211" s="898"/>
      <c r="F211" s="898"/>
      <c r="G211" s="899"/>
      <c r="H211" s="897"/>
      <c r="I211" s="898"/>
      <c r="J211" s="898"/>
      <c r="K211" s="898"/>
      <c r="L211" s="899"/>
    </row>
    <row r="212" spans="2:12" x14ac:dyDescent="0.25">
      <c r="B212" s="897"/>
      <c r="C212" s="898"/>
      <c r="D212" s="898"/>
      <c r="E212" s="898"/>
      <c r="F212" s="898"/>
      <c r="G212" s="899"/>
      <c r="H212" s="897"/>
      <c r="I212" s="898"/>
      <c r="J212" s="898"/>
      <c r="K212" s="898"/>
      <c r="L212" s="899"/>
    </row>
    <row r="213" spans="2:12" x14ac:dyDescent="0.25">
      <c r="B213" s="897"/>
      <c r="C213" s="898"/>
      <c r="D213" s="898"/>
      <c r="E213" s="898"/>
      <c r="F213" s="898"/>
      <c r="G213" s="899"/>
      <c r="H213" s="897"/>
      <c r="I213" s="898"/>
      <c r="J213" s="898"/>
      <c r="K213" s="898"/>
      <c r="L213" s="899"/>
    </row>
    <row r="214" spans="2:12" x14ac:dyDescent="0.25">
      <c r="B214" s="897"/>
      <c r="C214" s="898"/>
      <c r="D214" s="898"/>
      <c r="E214" s="898"/>
      <c r="F214" s="898"/>
      <c r="G214" s="899"/>
      <c r="H214" s="897"/>
      <c r="I214" s="898"/>
      <c r="J214" s="898"/>
      <c r="K214" s="898"/>
      <c r="L214" s="899"/>
    </row>
    <row r="215" spans="2:12" x14ac:dyDescent="0.25">
      <c r="B215" s="897"/>
      <c r="C215" s="898"/>
      <c r="D215" s="898"/>
      <c r="E215" s="898"/>
      <c r="F215" s="898"/>
      <c r="G215" s="899"/>
      <c r="H215" s="897"/>
      <c r="I215" s="898"/>
      <c r="J215" s="898"/>
      <c r="K215" s="898"/>
      <c r="L215" s="899"/>
    </row>
    <row r="216" spans="2:12" x14ac:dyDescent="0.25">
      <c r="B216" s="1008" t="s">
        <v>1171</v>
      </c>
      <c r="C216" s="1009"/>
      <c r="D216" s="1009"/>
      <c r="E216" s="1009"/>
      <c r="F216" s="1009"/>
      <c r="G216" s="1009"/>
      <c r="H216" s="1008" t="s">
        <v>1172</v>
      </c>
      <c r="I216" s="1009"/>
      <c r="J216" s="1009"/>
      <c r="K216" s="1009"/>
      <c r="L216" s="1009"/>
    </row>
    <row r="217" spans="2:12" x14ac:dyDescent="0.25">
      <c r="B217" s="1009"/>
      <c r="C217" s="1009"/>
      <c r="D217" s="1009"/>
      <c r="E217" s="1009"/>
      <c r="F217" s="1009"/>
      <c r="G217" s="1009"/>
      <c r="H217" s="1009"/>
      <c r="I217" s="1009"/>
      <c r="J217" s="1009"/>
      <c r="K217" s="1009"/>
      <c r="L217" s="1009"/>
    </row>
    <row r="218" spans="2:12" x14ac:dyDescent="0.25">
      <c r="B218" s="897" t="s">
        <v>801</v>
      </c>
      <c r="C218" s="898"/>
      <c r="D218" s="898"/>
      <c r="E218" s="898"/>
      <c r="F218" s="898"/>
      <c r="G218" s="899"/>
      <c r="H218" s="897" t="s">
        <v>802</v>
      </c>
      <c r="I218" s="898"/>
      <c r="J218" s="898"/>
      <c r="K218" s="898"/>
      <c r="L218" s="899"/>
    </row>
    <row r="219" spans="2:12" x14ac:dyDescent="0.25">
      <c r="B219" s="897"/>
      <c r="C219" s="898"/>
      <c r="D219" s="898"/>
      <c r="E219" s="898"/>
      <c r="F219" s="898"/>
      <c r="G219" s="899"/>
      <c r="H219" s="897"/>
      <c r="I219" s="898"/>
      <c r="J219" s="898"/>
      <c r="K219" s="898"/>
      <c r="L219" s="899"/>
    </row>
    <row r="220" spans="2:12" x14ac:dyDescent="0.25">
      <c r="B220" s="897"/>
      <c r="C220" s="898"/>
      <c r="D220" s="898"/>
      <c r="E220" s="898"/>
      <c r="F220" s="898"/>
      <c r="G220" s="899"/>
      <c r="H220" s="897"/>
      <c r="I220" s="898"/>
      <c r="J220" s="898"/>
      <c r="K220" s="898"/>
      <c r="L220" s="899"/>
    </row>
    <row r="221" spans="2:12" x14ac:dyDescent="0.25">
      <c r="B221" s="897"/>
      <c r="C221" s="898"/>
      <c r="D221" s="898"/>
      <c r="E221" s="898"/>
      <c r="F221" s="898"/>
      <c r="G221" s="899"/>
      <c r="H221" s="897"/>
      <c r="I221" s="898"/>
      <c r="J221" s="898"/>
      <c r="K221" s="898"/>
      <c r="L221" s="899"/>
    </row>
    <row r="222" spans="2:12" x14ac:dyDescent="0.25">
      <c r="B222" s="897"/>
      <c r="C222" s="898"/>
      <c r="D222" s="898"/>
      <c r="E222" s="898"/>
      <c r="F222" s="898"/>
      <c r="G222" s="899"/>
      <c r="H222" s="897"/>
      <c r="I222" s="898"/>
      <c r="J222" s="898"/>
      <c r="K222" s="898"/>
      <c r="L222" s="899"/>
    </row>
    <row r="223" spans="2:12" x14ac:dyDescent="0.25">
      <c r="B223" s="897"/>
      <c r="C223" s="898"/>
      <c r="D223" s="898"/>
      <c r="E223" s="898"/>
      <c r="F223" s="898"/>
      <c r="G223" s="899"/>
      <c r="H223" s="897"/>
      <c r="I223" s="898"/>
      <c r="J223" s="898"/>
      <c r="K223" s="898"/>
      <c r="L223" s="899"/>
    </row>
    <row r="224" spans="2:12" x14ac:dyDescent="0.25">
      <c r="B224" s="897"/>
      <c r="C224" s="898"/>
      <c r="D224" s="898"/>
      <c r="E224" s="898"/>
      <c r="F224" s="898"/>
      <c r="G224" s="899"/>
      <c r="H224" s="897"/>
      <c r="I224" s="898"/>
      <c r="J224" s="898"/>
      <c r="K224" s="898"/>
      <c r="L224" s="899"/>
    </row>
    <row r="225" spans="2:12" x14ac:dyDescent="0.25">
      <c r="B225" s="897"/>
      <c r="C225" s="898"/>
      <c r="D225" s="898"/>
      <c r="E225" s="898"/>
      <c r="F225" s="898"/>
      <c r="G225" s="899"/>
      <c r="H225" s="897"/>
      <c r="I225" s="898"/>
      <c r="J225" s="898"/>
      <c r="K225" s="898"/>
      <c r="L225" s="899"/>
    </row>
    <row r="226" spans="2:12" x14ac:dyDescent="0.25">
      <c r="B226" s="897"/>
      <c r="C226" s="898"/>
      <c r="D226" s="898"/>
      <c r="E226" s="898"/>
      <c r="F226" s="898"/>
      <c r="G226" s="899"/>
      <c r="H226" s="897"/>
      <c r="I226" s="898"/>
      <c r="J226" s="898"/>
      <c r="K226" s="898"/>
      <c r="L226" s="899"/>
    </row>
    <row r="227" spans="2:12" x14ac:dyDescent="0.25">
      <c r="B227" s="897"/>
      <c r="C227" s="898"/>
      <c r="D227" s="898"/>
      <c r="E227" s="898"/>
      <c r="F227" s="898"/>
      <c r="G227" s="899"/>
      <c r="H227" s="897"/>
      <c r="I227" s="898"/>
      <c r="J227" s="898"/>
      <c r="K227" s="898"/>
      <c r="L227" s="899"/>
    </row>
    <row r="228" spans="2:12" x14ac:dyDescent="0.25">
      <c r="B228" s="897"/>
      <c r="C228" s="898"/>
      <c r="D228" s="898"/>
      <c r="E228" s="898"/>
      <c r="F228" s="898"/>
      <c r="G228" s="899"/>
      <c r="H228" s="897"/>
      <c r="I228" s="898"/>
      <c r="J228" s="898"/>
      <c r="K228" s="898"/>
      <c r="L228" s="899"/>
    </row>
    <row r="229" spans="2:12" x14ac:dyDescent="0.25">
      <c r="B229" s="897"/>
      <c r="C229" s="898"/>
      <c r="D229" s="898"/>
      <c r="E229" s="898"/>
      <c r="F229" s="898"/>
      <c r="G229" s="899"/>
      <c r="H229" s="897"/>
      <c r="I229" s="898"/>
      <c r="J229" s="898"/>
      <c r="K229" s="898"/>
      <c r="L229" s="899"/>
    </row>
    <row r="230" spans="2:12" x14ac:dyDescent="0.25">
      <c r="B230" s="897"/>
      <c r="C230" s="898"/>
      <c r="D230" s="898"/>
      <c r="E230" s="898"/>
      <c r="F230" s="898"/>
      <c r="G230" s="899"/>
      <c r="H230" s="897"/>
      <c r="I230" s="898"/>
      <c r="J230" s="898"/>
      <c r="K230" s="898"/>
      <c r="L230" s="899"/>
    </row>
    <row r="231" spans="2:12" x14ac:dyDescent="0.25">
      <c r="B231" s="897"/>
      <c r="C231" s="898"/>
      <c r="D231" s="898"/>
      <c r="E231" s="898"/>
      <c r="F231" s="898"/>
      <c r="G231" s="899"/>
      <c r="H231" s="897"/>
      <c r="I231" s="898"/>
      <c r="J231" s="898"/>
      <c r="K231" s="898"/>
      <c r="L231" s="899"/>
    </row>
    <row r="232" spans="2:12" x14ac:dyDescent="0.25">
      <c r="B232" s="1008" t="s">
        <v>1173</v>
      </c>
      <c r="C232" s="1009"/>
      <c r="D232" s="1009"/>
      <c r="E232" s="1009"/>
      <c r="F232" s="1009"/>
      <c r="G232" s="1009"/>
      <c r="H232" s="1008" t="s">
        <v>1174</v>
      </c>
      <c r="I232" s="1009"/>
      <c r="J232" s="1009"/>
      <c r="K232" s="1009"/>
      <c r="L232" s="1009"/>
    </row>
    <row r="233" spans="2:12" ht="27" customHeight="1" x14ac:dyDescent="0.25">
      <c r="B233" s="1009"/>
      <c r="C233" s="1009"/>
      <c r="D233" s="1009"/>
      <c r="E233" s="1009"/>
      <c r="F233" s="1009"/>
      <c r="G233" s="1009"/>
      <c r="H233" s="1009"/>
      <c r="I233" s="1009"/>
      <c r="J233" s="1009"/>
      <c r="K233" s="1009"/>
      <c r="L233" s="1009"/>
    </row>
    <row r="234" spans="2:12" x14ac:dyDescent="0.25">
      <c r="B234" s="897" t="s">
        <v>801</v>
      </c>
      <c r="C234" s="898"/>
      <c r="D234" s="898"/>
      <c r="E234" s="898"/>
      <c r="F234" s="898"/>
      <c r="G234" s="899"/>
      <c r="H234" s="897" t="s">
        <v>802</v>
      </c>
      <c r="I234" s="898"/>
      <c r="J234" s="898"/>
      <c r="K234" s="898"/>
      <c r="L234" s="899"/>
    </row>
    <row r="235" spans="2:12" x14ac:dyDescent="0.25">
      <c r="B235" s="897"/>
      <c r="C235" s="898"/>
      <c r="D235" s="898"/>
      <c r="E235" s="898"/>
      <c r="F235" s="898"/>
      <c r="G235" s="899"/>
      <c r="H235" s="897"/>
      <c r="I235" s="898"/>
      <c r="J235" s="898"/>
      <c r="K235" s="898"/>
      <c r="L235" s="899"/>
    </row>
    <row r="236" spans="2:12" x14ac:dyDescent="0.25">
      <c r="B236" s="897"/>
      <c r="C236" s="898"/>
      <c r="D236" s="898"/>
      <c r="E236" s="898"/>
      <c r="F236" s="898"/>
      <c r="G236" s="899"/>
      <c r="H236" s="897"/>
      <c r="I236" s="898"/>
      <c r="J236" s="898"/>
      <c r="K236" s="898"/>
      <c r="L236" s="899"/>
    </row>
    <row r="237" spans="2:12" x14ac:dyDescent="0.25">
      <c r="B237" s="897"/>
      <c r="C237" s="898"/>
      <c r="D237" s="898"/>
      <c r="E237" s="898"/>
      <c r="F237" s="898"/>
      <c r="G237" s="899"/>
      <c r="H237" s="897"/>
      <c r="I237" s="898"/>
      <c r="J237" s="898"/>
      <c r="K237" s="898"/>
      <c r="L237" s="899"/>
    </row>
    <row r="238" spans="2:12" x14ac:dyDescent="0.25">
      <c r="B238" s="897"/>
      <c r="C238" s="898"/>
      <c r="D238" s="898"/>
      <c r="E238" s="898"/>
      <c r="F238" s="898"/>
      <c r="G238" s="899"/>
      <c r="H238" s="897"/>
      <c r="I238" s="898"/>
      <c r="J238" s="898"/>
      <c r="K238" s="898"/>
      <c r="L238" s="899"/>
    </row>
    <row r="239" spans="2:12" x14ac:dyDescent="0.25">
      <c r="B239" s="897"/>
      <c r="C239" s="898"/>
      <c r="D239" s="898"/>
      <c r="E239" s="898"/>
      <c r="F239" s="898"/>
      <c r="G239" s="899"/>
      <c r="H239" s="897"/>
      <c r="I239" s="898"/>
      <c r="J239" s="898"/>
      <c r="K239" s="898"/>
      <c r="L239" s="899"/>
    </row>
    <row r="240" spans="2:12" x14ac:dyDescent="0.25">
      <c r="B240" s="897"/>
      <c r="C240" s="898"/>
      <c r="D240" s="898"/>
      <c r="E240" s="898"/>
      <c r="F240" s="898"/>
      <c r="G240" s="899"/>
      <c r="H240" s="897"/>
      <c r="I240" s="898"/>
      <c r="J240" s="898"/>
      <c r="K240" s="898"/>
      <c r="L240" s="899"/>
    </row>
    <row r="241" spans="2:13" x14ac:dyDescent="0.25">
      <c r="B241" s="897"/>
      <c r="C241" s="898"/>
      <c r="D241" s="898"/>
      <c r="E241" s="898"/>
      <c r="F241" s="898"/>
      <c r="G241" s="899"/>
      <c r="H241" s="897"/>
      <c r="I241" s="898"/>
      <c r="J241" s="898"/>
      <c r="K241" s="898"/>
      <c r="L241" s="899"/>
    </row>
    <row r="242" spans="2:13" x14ac:dyDescent="0.25">
      <c r="B242" s="897"/>
      <c r="C242" s="898"/>
      <c r="D242" s="898"/>
      <c r="E242" s="898"/>
      <c r="F242" s="898"/>
      <c r="G242" s="899"/>
      <c r="H242" s="897"/>
      <c r="I242" s="898"/>
      <c r="J242" s="898"/>
      <c r="K242" s="898"/>
      <c r="L242" s="899"/>
    </row>
    <row r="243" spans="2:13" x14ac:dyDescent="0.25">
      <c r="B243" s="897"/>
      <c r="C243" s="898"/>
      <c r="D243" s="898"/>
      <c r="E243" s="898"/>
      <c r="F243" s="898"/>
      <c r="G243" s="899"/>
      <c r="H243" s="897"/>
      <c r="I243" s="898"/>
      <c r="J243" s="898"/>
      <c r="K243" s="898"/>
      <c r="L243" s="899"/>
    </row>
    <row r="244" spans="2:13" x14ac:dyDescent="0.25">
      <c r="B244" s="897"/>
      <c r="C244" s="898"/>
      <c r="D244" s="898"/>
      <c r="E244" s="898"/>
      <c r="F244" s="898"/>
      <c r="G244" s="899"/>
      <c r="H244" s="897"/>
      <c r="I244" s="898"/>
      <c r="J244" s="898"/>
      <c r="K244" s="898"/>
      <c r="L244" s="899"/>
    </row>
    <row r="245" spans="2:13" x14ac:dyDescent="0.25">
      <c r="B245" s="897"/>
      <c r="C245" s="898"/>
      <c r="D245" s="898"/>
      <c r="E245" s="898"/>
      <c r="F245" s="898"/>
      <c r="G245" s="899"/>
      <c r="H245" s="897"/>
      <c r="I245" s="898"/>
      <c r="J245" s="898"/>
      <c r="K245" s="898"/>
      <c r="L245" s="899"/>
    </row>
    <row r="246" spans="2:13" x14ac:dyDescent="0.25">
      <c r="B246" s="897"/>
      <c r="C246" s="898"/>
      <c r="D246" s="898"/>
      <c r="E246" s="898"/>
      <c r="F246" s="898"/>
      <c r="G246" s="899"/>
      <c r="H246" s="897"/>
      <c r="I246" s="898"/>
      <c r="J246" s="898"/>
      <c r="K246" s="898"/>
      <c r="L246" s="899"/>
    </row>
    <row r="247" spans="2:13" x14ac:dyDescent="0.25">
      <c r="B247" s="897"/>
      <c r="C247" s="898"/>
      <c r="D247" s="898"/>
      <c r="E247" s="898"/>
      <c r="F247" s="898"/>
      <c r="G247" s="899"/>
      <c r="H247" s="897"/>
      <c r="I247" s="898"/>
      <c r="J247" s="898"/>
      <c r="K247" s="898"/>
      <c r="L247" s="899"/>
    </row>
    <row r="248" spans="2:13" ht="15" customHeight="1" x14ac:dyDescent="0.25">
      <c r="B248" s="1013" t="s">
        <v>1175</v>
      </c>
      <c r="C248" s="1014"/>
      <c r="D248" s="1014"/>
      <c r="E248" s="1014"/>
      <c r="F248" s="1014"/>
      <c r="G248" s="1015"/>
      <c r="H248" s="1013" t="s">
        <v>1176</v>
      </c>
      <c r="I248" s="1014"/>
      <c r="J248" s="1014"/>
      <c r="K248" s="1014"/>
      <c r="L248" s="1014"/>
      <c r="M248" s="1015"/>
    </row>
    <row r="249" spans="2:13" x14ac:dyDescent="0.25">
      <c r="B249" s="1016"/>
      <c r="C249" s="1017"/>
      <c r="D249" s="1017"/>
      <c r="E249" s="1017"/>
      <c r="F249" s="1017"/>
      <c r="G249" s="1018"/>
      <c r="H249" s="1016"/>
      <c r="I249" s="1017"/>
      <c r="J249" s="1017"/>
      <c r="K249" s="1017"/>
      <c r="L249" s="1017"/>
      <c r="M249" s="1018"/>
    </row>
    <row r="250" spans="2:13" x14ac:dyDescent="0.25">
      <c r="B250" s="897" t="s">
        <v>801</v>
      </c>
      <c r="C250" s="898"/>
      <c r="D250" s="898"/>
      <c r="E250" s="898"/>
      <c r="F250" s="898"/>
      <c r="G250" s="899"/>
      <c r="H250" s="897"/>
      <c r="I250" s="898"/>
      <c r="J250" s="898"/>
      <c r="K250" s="898"/>
      <c r="L250" s="899"/>
    </row>
    <row r="251" spans="2:13" x14ac:dyDescent="0.25">
      <c r="B251" s="897"/>
      <c r="C251" s="898"/>
      <c r="D251" s="898"/>
      <c r="E251" s="898"/>
      <c r="F251" s="898"/>
      <c r="G251" s="899"/>
      <c r="H251" s="897"/>
      <c r="I251" s="898"/>
      <c r="J251" s="898"/>
      <c r="K251" s="898"/>
      <c r="L251" s="899"/>
    </row>
    <row r="252" spans="2:13" ht="14.25" customHeight="1" x14ac:dyDescent="0.25">
      <c r="B252" s="897"/>
      <c r="C252" s="898"/>
      <c r="D252" s="898"/>
      <c r="E252" s="898"/>
      <c r="F252" s="898"/>
      <c r="G252" s="899"/>
      <c r="H252" s="897"/>
      <c r="I252" s="898"/>
      <c r="J252" s="898"/>
      <c r="K252" s="898"/>
      <c r="L252" s="899"/>
    </row>
    <row r="253" spans="2:13" x14ac:dyDescent="0.25">
      <c r="B253" s="897"/>
      <c r="C253" s="898"/>
      <c r="D253" s="898"/>
      <c r="E253" s="898"/>
      <c r="F253" s="898"/>
      <c r="G253" s="899"/>
      <c r="H253" s="897"/>
      <c r="I253" s="898"/>
      <c r="J253" s="898"/>
      <c r="K253" s="898"/>
      <c r="L253" s="899"/>
    </row>
    <row r="254" spans="2:13" x14ac:dyDescent="0.25">
      <c r="B254" s="897"/>
      <c r="C254" s="898"/>
      <c r="D254" s="898"/>
      <c r="E254" s="898"/>
      <c r="F254" s="898"/>
      <c r="G254" s="899"/>
      <c r="H254" s="897"/>
      <c r="I254" s="898"/>
      <c r="J254" s="898"/>
      <c r="K254" s="898"/>
      <c r="L254" s="899"/>
    </row>
    <row r="255" spans="2:13" x14ac:dyDescent="0.25">
      <c r="B255" s="897"/>
      <c r="C255" s="898"/>
      <c r="D255" s="898"/>
      <c r="E255" s="898"/>
      <c r="F255" s="898"/>
      <c r="G255" s="899"/>
      <c r="H255" s="897"/>
      <c r="I255" s="898"/>
      <c r="J255" s="898"/>
      <c r="K255" s="898"/>
      <c r="L255" s="899"/>
    </row>
    <row r="256" spans="2:13" x14ac:dyDescent="0.25">
      <c r="B256" s="897"/>
      <c r="C256" s="898"/>
      <c r="D256" s="898"/>
      <c r="E256" s="898"/>
      <c r="F256" s="898"/>
      <c r="G256" s="899"/>
      <c r="H256" s="897"/>
      <c r="I256" s="898"/>
      <c r="J256" s="898"/>
      <c r="K256" s="898"/>
      <c r="L256" s="899"/>
    </row>
    <row r="257" spans="2:12" x14ac:dyDescent="0.25">
      <c r="B257" s="897"/>
      <c r="C257" s="898"/>
      <c r="D257" s="898"/>
      <c r="E257" s="898"/>
      <c r="F257" s="898"/>
      <c r="G257" s="899"/>
      <c r="H257" s="897"/>
      <c r="I257" s="898"/>
      <c r="J257" s="898"/>
      <c r="K257" s="898"/>
      <c r="L257" s="899"/>
    </row>
    <row r="258" spans="2:12" x14ac:dyDescent="0.25">
      <c r="B258" s="897"/>
      <c r="C258" s="898"/>
      <c r="D258" s="898"/>
      <c r="E258" s="898"/>
      <c r="F258" s="898"/>
      <c r="G258" s="899"/>
      <c r="H258" s="897"/>
      <c r="I258" s="898"/>
      <c r="J258" s="898"/>
      <c r="K258" s="898"/>
      <c r="L258" s="899"/>
    </row>
    <row r="259" spans="2:12" x14ac:dyDescent="0.25">
      <c r="B259" s="897"/>
      <c r="C259" s="898"/>
      <c r="D259" s="898"/>
      <c r="E259" s="898"/>
      <c r="F259" s="898"/>
      <c r="G259" s="899"/>
      <c r="H259" s="897"/>
      <c r="I259" s="898"/>
      <c r="J259" s="898"/>
      <c r="K259" s="898"/>
      <c r="L259" s="899"/>
    </row>
    <row r="260" spans="2:12" x14ac:dyDescent="0.25">
      <c r="B260" s="897"/>
      <c r="C260" s="898"/>
      <c r="D260" s="898"/>
      <c r="E260" s="898"/>
      <c r="F260" s="898"/>
      <c r="G260" s="899"/>
      <c r="H260" s="897"/>
      <c r="I260" s="898"/>
      <c r="J260" s="898"/>
      <c r="K260" s="898"/>
      <c r="L260" s="899"/>
    </row>
    <row r="261" spans="2:12" x14ac:dyDescent="0.25">
      <c r="B261" s="897"/>
      <c r="C261" s="898"/>
      <c r="D261" s="898"/>
      <c r="E261" s="898"/>
      <c r="F261" s="898"/>
      <c r="G261" s="899"/>
      <c r="H261" s="897"/>
      <c r="I261" s="898"/>
      <c r="J261" s="898"/>
      <c r="K261" s="898"/>
      <c r="L261" s="899"/>
    </row>
    <row r="262" spans="2:12" x14ac:dyDescent="0.25">
      <c r="B262" s="897"/>
      <c r="C262" s="898"/>
      <c r="D262" s="898"/>
      <c r="E262" s="898"/>
      <c r="F262" s="898"/>
      <c r="G262" s="899"/>
      <c r="H262" s="897"/>
      <c r="I262" s="898"/>
      <c r="J262" s="898"/>
      <c r="K262" s="898"/>
      <c r="L262" s="899"/>
    </row>
    <row r="263" spans="2:12" x14ac:dyDescent="0.25">
      <c r="B263" s="897"/>
      <c r="C263" s="898"/>
      <c r="D263" s="898"/>
      <c r="E263" s="898"/>
      <c r="F263" s="898"/>
      <c r="G263" s="899"/>
      <c r="H263" s="897"/>
      <c r="I263" s="898"/>
      <c r="J263" s="898"/>
      <c r="K263" s="898"/>
      <c r="L263" s="899"/>
    </row>
    <row r="264" spans="2:12" x14ac:dyDescent="0.25">
      <c r="B264" s="1008" t="s">
        <v>1177</v>
      </c>
      <c r="C264" s="1009"/>
      <c r="D264" s="1009"/>
      <c r="E264" s="1009"/>
      <c r="F264" s="1009"/>
      <c r="G264" s="1009"/>
      <c r="H264" s="1008" t="s">
        <v>1178</v>
      </c>
      <c r="I264" s="1009"/>
      <c r="J264" s="1009"/>
      <c r="K264" s="1009"/>
      <c r="L264" s="1009"/>
    </row>
    <row r="265" spans="2:12" x14ac:dyDescent="0.25">
      <c r="B265" s="1009"/>
      <c r="C265" s="1009"/>
      <c r="D265" s="1009"/>
      <c r="E265" s="1009"/>
      <c r="F265" s="1009"/>
      <c r="G265" s="1009"/>
      <c r="H265" s="1009"/>
      <c r="I265" s="1009"/>
      <c r="J265" s="1009"/>
      <c r="K265" s="1009"/>
      <c r="L265" s="1009"/>
    </row>
    <row r="266" spans="2:12" x14ac:dyDescent="0.25">
      <c r="B266" s="897" t="s">
        <v>801</v>
      </c>
      <c r="C266" s="898"/>
      <c r="D266" s="898"/>
      <c r="E266" s="898"/>
      <c r="F266" s="898"/>
      <c r="G266" s="899"/>
      <c r="H266" s="897" t="s">
        <v>802</v>
      </c>
      <c r="I266" s="898"/>
      <c r="J266" s="898"/>
      <c r="K266" s="898"/>
      <c r="L266" s="899"/>
    </row>
    <row r="267" spans="2:12" x14ac:dyDescent="0.25">
      <c r="B267" s="897"/>
      <c r="C267" s="898"/>
      <c r="D267" s="898"/>
      <c r="E267" s="898"/>
      <c r="F267" s="898"/>
      <c r="G267" s="899"/>
      <c r="H267" s="897"/>
      <c r="I267" s="898"/>
      <c r="J267" s="898"/>
      <c r="K267" s="898"/>
      <c r="L267" s="899"/>
    </row>
    <row r="268" spans="2:12" x14ac:dyDescent="0.25">
      <c r="B268" s="897"/>
      <c r="C268" s="898"/>
      <c r="D268" s="898"/>
      <c r="E268" s="898"/>
      <c r="F268" s="898"/>
      <c r="G268" s="899"/>
      <c r="H268" s="897"/>
      <c r="I268" s="898"/>
      <c r="J268" s="898"/>
      <c r="K268" s="898"/>
      <c r="L268" s="899"/>
    </row>
    <row r="269" spans="2:12" x14ac:dyDescent="0.25">
      <c r="B269" s="897"/>
      <c r="C269" s="898"/>
      <c r="D269" s="898"/>
      <c r="E269" s="898"/>
      <c r="F269" s="898"/>
      <c r="G269" s="899"/>
      <c r="H269" s="897"/>
      <c r="I269" s="898"/>
      <c r="J269" s="898"/>
      <c r="K269" s="898"/>
      <c r="L269" s="899"/>
    </row>
    <row r="270" spans="2:12" x14ac:dyDescent="0.25">
      <c r="B270" s="897"/>
      <c r="C270" s="898"/>
      <c r="D270" s="898"/>
      <c r="E270" s="898"/>
      <c r="F270" s="898"/>
      <c r="G270" s="899"/>
      <c r="H270" s="897"/>
      <c r="I270" s="898"/>
      <c r="J270" s="898"/>
      <c r="K270" s="898"/>
      <c r="L270" s="899"/>
    </row>
    <row r="271" spans="2:12" x14ac:dyDescent="0.25">
      <c r="B271" s="897"/>
      <c r="C271" s="898"/>
      <c r="D271" s="898"/>
      <c r="E271" s="898"/>
      <c r="F271" s="898"/>
      <c r="G271" s="899"/>
      <c r="H271" s="897"/>
      <c r="I271" s="898"/>
      <c r="J271" s="898"/>
      <c r="K271" s="898"/>
      <c r="L271" s="899"/>
    </row>
    <row r="272" spans="2:12" x14ac:dyDescent="0.25">
      <c r="B272" s="897"/>
      <c r="C272" s="898"/>
      <c r="D272" s="898"/>
      <c r="E272" s="898"/>
      <c r="F272" s="898"/>
      <c r="G272" s="899"/>
      <c r="H272" s="897"/>
      <c r="I272" s="898"/>
      <c r="J272" s="898"/>
      <c r="K272" s="898"/>
      <c r="L272" s="899"/>
    </row>
    <row r="273" spans="2:12" x14ac:dyDescent="0.25">
      <c r="B273" s="897"/>
      <c r="C273" s="898"/>
      <c r="D273" s="898"/>
      <c r="E273" s="898"/>
      <c r="F273" s="898"/>
      <c r="G273" s="899"/>
      <c r="H273" s="897"/>
      <c r="I273" s="898"/>
      <c r="J273" s="898"/>
      <c r="K273" s="898"/>
      <c r="L273" s="899"/>
    </row>
    <row r="274" spans="2:12" x14ac:dyDescent="0.25">
      <c r="B274" s="897"/>
      <c r="C274" s="898"/>
      <c r="D274" s="898"/>
      <c r="E274" s="898"/>
      <c r="F274" s="898"/>
      <c r="G274" s="899"/>
      <c r="H274" s="897"/>
      <c r="I274" s="898"/>
      <c r="J274" s="898"/>
      <c r="K274" s="898"/>
      <c r="L274" s="899"/>
    </row>
    <row r="275" spans="2:12" x14ac:dyDescent="0.25">
      <c r="B275" s="897"/>
      <c r="C275" s="898"/>
      <c r="D275" s="898"/>
      <c r="E275" s="898"/>
      <c r="F275" s="898"/>
      <c r="G275" s="899"/>
      <c r="H275" s="897"/>
      <c r="I275" s="898"/>
      <c r="J275" s="898"/>
      <c r="K275" s="898"/>
      <c r="L275" s="899"/>
    </row>
    <row r="276" spans="2:12" x14ac:dyDescent="0.25">
      <c r="B276" s="897"/>
      <c r="C276" s="898"/>
      <c r="D276" s="898"/>
      <c r="E276" s="898"/>
      <c r="F276" s="898"/>
      <c r="G276" s="899"/>
      <c r="H276" s="897"/>
      <c r="I276" s="898"/>
      <c r="J276" s="898"/>
      <c r="K276" s="898"/>
      <c r="L276" s="899"/>
    </row>
    <row r="277" spans="2:12" x14ac:dyDescent="0.25">
      <c r="B277" s="897"/>
      <c r="C277" s="898"/>
      <c r="D277" s="898"/>
      <c r="E277" s="898"/>
      <c r="F277" s="898"/>
      <c r="G277" s="899"/>
      <c r="H277" s="897"/>
      <c r="I277" s="898"/>
      <c r="J277" s="898"/>
      <c r="K277" s="898"/>
      <c r="L277" s="899"/>
    </row>
    <row r="278" spans="2:12" x14ac:dyDescent="0.25">
      <c r="B278" s="897"/>
      <c r="C278" s="898"/>
      <c r="D278" s="898"/>
      <c r="E278" s="898"/>
      <c r="F278" s="898"/>
      <c r="G278" s="899"/>
      <c r="H278" s="897"/>
      <c r="I278" s="898"/>
      <c r="J278" s="898"/>
      <c r="K278" s="898"/>
      <c r="L278" s="899"/>
    </row>
    <row r="279" spans="2:12" x14ac:dyDescent="0.25">
      <c r="B279" s="897"/>
      <c r="C279" s="898"/>
      <c r="D279" s="898"/>
      <c r="E279" s="898"/>
      <c r="F279" s="898"/>
      <c r="G279" s="899"/>
      <c r="H279" s="897"/>
      <c r="I279" s="898"/>
      <c r="J279" s="898"/>
      <c r="K279" s="898"/>
      <c r="L279" s="899"/>
    </row>
    <row r="280" spans="2:12" x14ac:dyDescent="0.25">
      <c r="B280" s="1008" t="s">
        <v>934</v>
      </c>
      <c r="C280" s="1009"/>
      <c r="D280" s="1009"/>
      <c r="E280" s="1009"/>
      <c r="F280" s="1009"/>
      <c r="G280" s="1009"/>
      <c r="H280" s="1009" t="s">
        <v>618</v>
      </c>
      <c r="I280" s="1009"/>
      <c r="J280" s="1009"/>
      <c r="K280" s="1009"/>
      <c r="L280" s="1009"/>
    </row>
    <row r="281" spans="2:12" x14ac:dyDescent="0.25">
      <c r="B281" s="1009"/>
      <c r="C281" s="1009"/>
      <c r="D281" s="1009"/>
      <c r="E281" s="1009"/>
      <c r="F281" s="1009"/>
      <c r="G281" s="1009"/>
      <c r="H281" s="1009"/>
      <c r="I281" s="1009"/>
      <c r="J281" s="1009"/>
      <c r="K281" s="1009"/>
      <c r="L281" s="1009"/>
    </row>
    <row r="282" spans="2:12" x14ac:dyDescent="0.25">
      <c r="B282" s="897" t="s">
        <v>801</v>
      </c>
      <c r="C282" s="898"/>
      <c r="D282" s="898"/>
      <c r="E282" s="898"/>
      <c r="F282" s="898"/>
      <c r="G282" s="899"/>
      <c r="H282" s="897" t="s">
        <v>802</v>
      </c>
      <c r="I282" s="898"/>
      <c r="J282" s="898"/>
      <c r="K282" s="898"/>
      <c r="L282" s="899"/>
    </row>
    <row r="283" spans="2:12" x14ac:dyDescent="0.25">
      <c r="B283" s="897"/>
      <c r="C283" s="898"/>
      <c r="D283" s="898"/>
      <c r="E283" s="898"/>
      <c r="F283" s="898"/>
      <c r="G283" s="899"/>
      <c r="H283" s="897"/>
      <c r="I283" s="898"/>
      <c r="J283" s="898"/>
      <c r="K283" s="898"/>
      <c r="L283" s="899"/>
    </row>
    <row r="284" spans="2:12" x14ac:dyDescent="0.25">
      <c r="B284" s="897"/>
      <c r="C284" s="898"/>
      <c r="D284" s="898"/>
      <c r="E284" s="898"/>
      <c r="F284" s="898"/>
      <c r="G284" s="899"/>
      <c r="H284" s="897"/>
      <c r="I284" s="898"/>
      <c r="J284" s="898"/>
      <c r="K284" s="898"/>
      <c r="L284" s="899"/>
    </row>
    <row r="285" spans="2:12" x14ac:dyDescent="0.25">
      <c r="B285" s="897"/>
      <c r="C285" s="898"/>
      <c r="D285" s="898"/>
      <c r="E285" s="898"/>
      <c r="F285" s="898"/>
      <c r="G285" s="899"/>
      <c r="H285" s="897"/>
      <c r="I285" s="898"/>
      <c r="J285" s="898"/>
      <c r="K285" s="898"/>
      <c r="L285" s="899"/>
    </row>
    <row r="286" spans="2:12" x14ac:dyDescent="0.25">
      <c r="B286" s="897"/>
      <c r="C286" s="898"/>
      <c r="D286" s="898"/>
      <c r="E286" s="898"/>
      <c r="F286" s="898"/>
      <c r="G286" s="899"/>
      <c r="H286" s="897"/>
      <c r="I286" s="898"/>
      <c r="J286" s="898"/>
      <c r="K286" s="898"/>
      <c r="L286" s="899"/>
    </row>
    <row r="287" spans="2:12" x14ac:dyDescent="0.25">
      <c r="B287" s="897"/>
      <c r="C287" s="898"/>
      <c r="D287" s="898"/>
      <c r="E287" s="898"/>
      <c r="F287" s="898"/>
      <c r="G287" s="899"/>
      <c r="H287" s="897"/>
      <c r="I287" s="898"/>
      <c r="J287" s="898"/>
      <c r="K287" s="898"/>
      <c r="L287" s="899"/>
    </row>
    <row r="288" spans="2:12" x14ac:dyDescent="0.25">
      <c r="B288" s="897"/>
      <c r="C288" s="898"/>
      <c r="D288" s="898"/>
      <c r="E288" s="898"/>
      <c r="F288" s="898"/>
      <c r="G288" s="899"/>
      <c r="H288" s="897"/>
      <c r="I288" s="898"/>
      <c r="J288" s="898"/>
      <c r="K288" s="898"/>
      <c r="L288" s="899"/>
    </row>
    <row r="289" spans="2:12" x14ac:dyDescent="0.25">
      <c r="B289" s="897"/>
      <c r="C289" s="898"/>
      <c r="D289" s="898"/>
      <c r="E289" s="898"/>
      <c r="F289" s="898"/>
      <c r="G289" s="899"/>
      <c r="H289" s="897"/>
      <c r="I289" s="898"/>
      <c r="J289" s="898"/>
      <c r="K289" s="898"/>
      <c r="L289" s="899"/>
    </row>
    <row r="290" spans="2:12" x14ac:dyDescent="0.25">
      <c r="B290" s="897"/>
      <c r="C290" s="898"/>
      <c r="D290" s="898"/>
      <c r="E290" s="898"/>
      <c r="F290" s="898"/>
      <c r="G290" s="899"/>
      <c r="H290" s="897"/>
      <c r="I290" s="898"/>
      <c r="J290" s="898"/>
      <c r="K290" s="898"/>
      <c r="L290" s="899"/>
    </row>
    <row r="291" spans="2:12" x14ac:dyDescent="0.25">
      <c r="B291" s="897"/>
      <c r="C291" s="898"/>
      <c r="D291" s="898"/>
      <c r="E291" s="898"/>
      <c r="F291" s="898"/>
      <c r="G291" s="899"/>
      <c r="H291" s="897"/>
      <c r="I291" s="898"/>
      <c r="J291" s="898"/>
      <c r="K291" s="898"/>
      <c r="L291" s="899"/>
    </row>
    <row r="292" spans="2:12" x14ac:dyDescent="0.25">
      <c r="B292" s="897"/>
      <c r="C292" s="898"/>
      <c r="D292" s="898"/>
      <c r="E292" s="898"/>
      <c r="F292" s="898"/>
      <c r="G292" s="899"/>
      <c r="H292" s="897"/>
      <c r="I292" s="898"/>
      <c r="J292" s="898"/>
      <c r="K292" s="898"/>
      <c r="L292" s="899"/>
    </row>
    <row r="293" spans="2:12" x14ac:dyDescent="0.25">
      <c r="B293" s="897"/>
      <c r="C293" s="898"/>
      <c r="D293" s="898"/>
      <c r="E293" s="898"/>
      <c r="F293" s="898"/>
      <c r="G293" s="899"/>
      <c r="H293" s="897"/>
      <c r="I293" s="898"/>
      <c r="J293" s="898"/>
      <c r="K293" s="898"/>
      <c r="L293" s="899"/>
    </row>
    <row r="294" spans="2:12" x14ac:dyDescent="0.25">
      <c r="B294" s="897"/>
      <c r="C294" s="898"/>
      <c r="D294" s="898"/>
      <c r="E294" s="898"/>
      <c r="F294" s="898"/>
      <c r="G294" s="899"/>
      <c r="H294" s="897"/>
      <c r="I294" s="898"/>
      <c r="J294" s="898"/>
      <c r="K294" s="898"/>
      <c r="L294" s="899"/>
    </row>
    <row r="295" spans="2:12" x14ac:dyDescent="0.25">
      <c r="B295" s="897"/>
      <c r="C295" s="898"/>
      <c r="D295" s="898"/>
      <c r="E295" s="898"/>
      <c r="F295" s="898"/>
      <c r="G295" s="899"/>
      <c r="H295" s="897"/>
      <c r="I295" s="898"/>
      <c r="J295" s="898"/>
      <c r="K295" s="898"/>
      <c r="L295" s="899"/>
    </row>
    <row r="296" spans="2:12" ht="15" customHeight="1" x14ac:dyDescent="0.25">
      <c r="B296" s="1013" t="s">
        <v>1179</v>
      </c>
      <c r="C296" s="1014"/>
      <c r="D296" s="1014"/>
      <c r="E296" s="1014"/>
      <c r="F296" s="1014"/>
      <c r="G296" s="1015"/>
      <c r="H296" s="1008" t="s">
        <v>1180</v>
      </c>
      <c r="I296" s="1009"/>
      <c r="J296" s="1009"/>
      <c r="K296" s="1009"/>
      <c r="L296" s="1009"/>
    </row>
    <row r="297" spans="2:12" x14ac:dyDescent="0.25">
      <c r="B297" s="1016"/>
      <c r="C297" s="1017"/>
      <c r="D297" s="1017"/>
      <c r="E297" s="1017"/>
      <c r="F297" s="1017"/>
      <c r="G297" s="1018"/>
      <c r="H297" s="1009"/>
      <c r="I297" s="1009"/>
      <c r="J297" s="1009"/>
      <c r="K297" s="1009"/>
      <c r="L297" s="1009"/>
    </row>
    <row r="298" spans="2:12" x14ac:dyDescent="0.25">
      <c r="B298" s="897" t="s">
        <v>801</v>
      </c>
      <c r="C298" s="898"/>
      <c r="D298" s="898"/>
      <c r="E298" s="898"/>
      <c r="F298" s="898"/>
      <c r="G298" s="899"/>
      <c r="H298" s="897" t="s">
        <v>802</v>
      </c>
      <c r="I298" s="898"/>
      <c r="J298" s="898"/>
      <c r="K298" s="898"/>
      <c r="L298" s="899"/>
    </row>
    <row r="299" spans="2:12" x14ac:dyDescent="0.25">
      <c r="B299" s="897"/>
      <c r="C299" s="898"/>
      <c r="D299" s="898"/>
      <c r="E299" s="898"/>
      <c r="F299" s="898"/>
      <c r="G299" s="899"/>
      <c r="H299" s="897"/>
      <c r="I299" s="898"/>
      <c r="J299" s="898"/>
      <c r="K299" s="898"/>
      <c r="L299" s="899"/>
    </row>
    <row r="300" spans="2:12" x14ac:dyDescent="0.25">
      <c r="B300" s="897"/>
      <c r="C300" s="898"/>
      <c r="D300" s="898"/>
      <c r="E300" s="898"/>
      <c r="F300" s="898"/>
      <c r="G300" s="899"/>
      <c r="H300" s="897"/>
      <c r="I300" s="898"/>
      <c r="J300" s="898"/>
      <c r="K300" s="898"/>
      <c r="L300" s="899"/>
    </row>
    <row r="301" spans="2:12" x14ac:dyDescent="0.25">
      <c r="B301" s="897"/>
      <c r="C301" s="898"/>
      <c r="D301" s="898"/>
      <c r="E301" s="898"/>
      <c r="F301" s="898"/>
      <c r="G301" s="899"/>
      <c r="H301" s="897"/>
      <c r="I301" s="898"/>
      <c r="J301" s="898"/>
      <c r="K301" s="898"/>
      <c r="L301" s="899"/>
    </row>
    <row r="302" spans="2:12" x14ac:dyDescent="0.25">
      <c r="B302" s="897"/>
      <c r="C302" s="898"/>
      <c r="D302" s="898"/>
      <c r="E302" s="898"/>
      <c r="F302" s="898"/>
      <c r="G302" s="899"/>
      <c r="H302" s="897"/>
      <c r="I302" s="898"/>
      <c r="J302" s="898"/>
      <c r="K302" s="898"/>
      <c r="L302" s="899"/>
    </row>
    <row r="303" spans="2:12" x14ac:dyDescent="0.25">
      <c r="B303" s="897"/>
      <c r="C303" s="898"/>
      <c r="D303" s="898"/>
      <c r="E303" s="898"/>
      <c r="F303" s="898"/>
      <c r="G303" s="899"/>
      <c r="H303" s="897"/>
      <c r="I303" s="898"/>
      <c r="J303" s="898"/>
      <c r="K303" s="898"/>
      <c r="L303" s="899"/>
    </row>
    <row r="304" spans="2:12" x14ac:dyDescent="0.25">
      <c r="B304" s="897"/>
      <c r="C304" s="898"/>
      <c r="D304" s="898"/>
      <c r="E304" s="898"/>
      <c r="F304" s="898"/>
      <c r="G304" s="899"/>
      <c r="H304" s="897"/>
      <c r="I304" s="898"/>
      <c r="J304" s="898"/>
      <c r="K304" s="898"/>
      <c r="L304" s="899"/>
    </row>
    <row r="305" spans="2:12" x14ac:dyDescent="0.25">
      <c r="B305" s="897"/>
      <c r="C305" s="898"/>
      <c r="D305" s="898"/>
      <c r="E305" s="898"/>
      <c r="F305" s="898"/>
      <c r="G305" s="899"/>
      <c r="H305" s="897"/>
      <c r="I305" s="898"/>
      <c r="J305" s="898"/>
      <c r="K305" s="898"/>
      <c r="L305" s="899"/>
    </row>
    <row r="306" spans="2:12" x14ac:dyDescent="0.25">
      <c r="B306" s="897"/>
      <c r="C306" s="898"/>
      <c r="D306" s="898"/>
      <c r="E306" s="898"/>
      <c r="F306" s="898"/>
      <c r="G306" s="899"/>
      <c r="H306" s="897"/>
      <c r="I306" s="898"/>
      <c r="J306" s="898"/>
      <c r="K306" s="898"/>
      <c r="L306" s="899"/>
    </row>
    <row r="307" spans="2:12" x14ac:dyDescent="0.25">
      <c r="B307" s="897"/>
      <c r="C307" s="898"/>
      <c r="D307" s="898"/>
      <c r="E307" s="898"/>
      <c r="F307" s="898"/>
      <c r="G307" s="899"/>
      <c r="H307" s="897"/>
      <c r="I307" s="898"/>
      <c r="J307" s="898"/>
      <c r="K307" s="898"/>
      <c r="L307" s="899"/>
    </row>
    <row r="308" spans="2:12" x14ac:dyDescent="0.25">
      <c r="B308" s="897"/>
      <c r="C308" s="898"/>
      <c r="D308" s="898"/>
      <c r="E308" s="898"/>
      <c r="F308" s="898"/>
      <c r="G308" s="899"/>
      <c r="H308" s="897"/>
      <c r="I308" s="898"/>
      <c r="J308" s="898"/>
      <c r="K308" s="898"/>
      <c r="L308" s="899"/>
    </row>
    <row r="309" spans="2:12" x14ac:dyDescent="0.25">
      <c r="B309" s="897"/>
      <c r="C309" s="898"/>
      <c r="D309" s="898"/>
      <c r="E309" s="898"/>
      <c r="F309" s="898"/>
      <c r="G309" s="899"/>
      <c r="H309" s="897"/>
      <c r="I309" s="898"/>
      <c r="J309" s="898"/>
      <c r="K309" s="898"/>
      <c r="L309" s="899"/>
    </row>
    <row r="310" spans="2:12" x14ac:dyDescent="0.25">
      <c r="B310" s="897"/>
      <c r="C310" s="898"/>
      <c r="D310" s="898"/>
      <c r="E310" s="898"/>
      <c r="F310" s="898"/>
      <c r="G310" s="899"/>
      <c r="H310" s="897"/>
      <c r="I310" s="898"/>
      <c r="J310" s="898"/>
      <c r="K310" s="898"/>
      <c r="L310" s="899"/>
    </row>
    <row r="311" spans="2:12" x14ac:dyDescent="0.25">
      <c r="B311" s="897"/>
      <c r="C311" s="898"/>
      <c r="D311" s="898"/>
      <c r="E311" s="898"/>
      <c r="F311" s="898"/>
      <c r="G311" s="899"/>
      <c r="H311" s="897"/>
      <c r="I311" s="898"/>
      <c r="J311" s="898"/>
      <c r="K311" s="898"/>
      <c r="L311" s="899"/>
    </row>
    <row r="312" spans="2:12" x14ac:dyDescent="0.25">
      <c r="B312" s="1008" t="s">
        <v>912</v>
      </c>
      <c r="C312" s="1009"/>
      <c r="D312" s="1009"/>
      <c r="E312" s="1009"/>
      <c r="F312" s="1009"/>
      <c r="G312" s="1009"/>
      <c r="H312" s="1008" t="s">
        <v>912</v>
      </c>
      <c r="I312" s="1009"/>
      <c r="J312" s="1009"/>
      <c r="K312" s="1009"/>
      <c r="L312" s="1009"/>
    </row>
    <row r="313" spans="2:12" x14ac:dyDescent="0.25">
      <c r="B313" s="1009"/>
      <c r="C313" s="1009"/>
      <c r="D313" s="1009"/>
      <c r="E313" s="1009"/>
      <c r="F313" s="1009"/>
      <c r="G313" s="1009"/>
      <c r="H313" s="1009"/>
      <c r="I313" s="1009"/>
      <c r="J313" s="1009"/>
      <c r="K313" s="1009"/>
      <c r="L313" s="1009"/>
    </row>
    <row r="314" spans="2:12" x14ac:dyDescent="0.25">
      <c r="B314" s="897" t="s">
        <v>801</v>
      </c>
      <c r="C314" s="898"/>
      <c r="D314" s="898"/>
      <c r="E314" s="898"/>
      <c r="F314" s="898"/>
      <c r="G314" s="899"/>
      <c r="H314" s="897" t="s">
        <v>802</v>
      </c>
      <c r="I314" s="898"/>
      <c r="J314" s="898"/>
      <c r="K314" s="898"/>
      <c r="L314" s="899"/>
    </row>
    <row r="315" spans="2:12" x14ac:dyDescent="0.25">
      <c r="B315" s="897"/>
      <c r="C315" s="898"/>
      <c r="D315" s="898"/>
      <c r="E315" s="898"/>
      <c r="F315" s="898"/>
      <c r="G315" s="899"/>
      <c r="H315" s="897"/>
      <c r="I315" s="898"/>
      <c r="J315" s="898"/>
      <c r="K315" s="898"/>
      <c r="L315" s="899"/>
    </row>
    <row r="316" spans="2:12" x14ac:dyDescent="0.25">
      <c r="B316" s="897"/>
      <c r="C316" s="898"/>
      <c r="D316" s="898"/>
      <c r="E316" s="898"/>
      <c r="F316" s="898"/>
      <c r="G316" s="899"/>
      <c r="H316" s="897"/>
      <c r="I316" s="898"/>
      <c r="J316" s="898"/>
      <c r="K316" s="898"/>
      <c r="L316" s="899"/>
    </row>
    <row r="317" spans="2:12" x14ac:dyDescent="0.25">
      <c r="B317" s="897"/>
      <c r="C317" s="898"/>
      <c r="D317" s="898"/>
      <c r="E317" s="898"/>
      <c r="F317" s="898"/>
      <c r="G317" s="899"/>
      <c r="H317" s="897"/>
      <c r="I317" s="898"/>
      <c r="J317" s="898"/>
      <c r="K317" s="898"/>
      <c r="L317" s="899"/>
    </row>
    <row r="318" spans="2:12" x14ac:dyDescent="0.25">
      <c r="B318" s="897"/>
      <c r="C318" s="898"/>
      <c r="D318" s="898"/>
      <c r="E318" s="898"/>
      <c r="F318" s="898"/>
      <c r="G318" s="899"/>
      <c r="H318" s="897"/>
      <c r="I318" s="898"/>
      <c r="J318" s="898"/>
      <c r="K318" s="898"/>
      <c r="L318" s="899"/>
    </row>
    <row r="319" spans="2:12" x14ac:dyDescent="0.25">
      <c r="B319" s="897"/>
      <c r="C319" s="898"/>
      <c r="D319" s="898"/>
      <c r="E319" s="898"/>
      <c r="F319" s="898"/>
      <c r="G319" s="899"/>
      <c r="H319" s="897"/>
      <c r="I319" s="898"/>
      <c r="J319" s="898"/>
      <c r="K319" s="898"/>
      <c r="L319" s="899"/>
    </row>
    <row r="320" spans="2:12" x14ac:dyDescent="0.25">
      <c r="B320" s="897"/>
      <c r="C320" s="898"/>
      <c r="D320" s="898"/>
      <c r="E320" s="898"/>
      <c r="F320" s="898"/>
      <c r="G320" s="899"/>
      <c r="H320" s="897"/>
      <c r="I320" s="898"/>
      <c r="J320" s="898"/>
      <c r="K320" s="898"/>
      <c r="L320" s="899"/>
    </row>
    <row r="321" spans="2:12" x14ac:dyDescent="0.25">
      <c r="B321" s="897"/>
      <c r="C321" s="898"/>
      <c r="D321" s="898"/>
      <c r="E321" s="898"/>
      <c r="F321" s="898"/>
      <c r="G321" s="899"/>
      <c r="H321" s="897"/>
      <c r="I321" s="898"/>
      <c r="J321" s="898"/>
      <c r="K321" s="898"/>
      <c r="L321" s="899"/>
    </row>
    <row r="322" spans="2:12" x14ac:dyDescent="0.25">
      <c r="B322" s="897"/>
      <c r="C322" s="898"/>
      <c r="D322" s="898"/>
      <c r="E322" s="898"/>
      <c r="F322" s="898"/>
      <c r="G322" s="899"/>
      <c r="H322" s="897"/>
      <c r="I322" s="898"/>
      <c r="J322" s="898"/>
      <c r="K322" s="898"/>
      <c r="L322" s="899"/>
    </row>
    <row r="323" spans="2:12" x14ac:dyDescent="0.25">
      <c r="B323" s="897"/>
      <c r="C323" s="898"/>
      <c r="D323" s="898"/>
      <c r="E323" s="898"/>
      <c r="F323" s="898"/>
      <c r="G323" s="899"/>
      <c r="H323" s="897"/>
      <c r="I323" s="898"/>
      <c r="J323" s="898"/>
      <c r="K323" s="898"/>
      <c r="L323" s="899"/>
    </row>
    <row r="324" spans="2:12" x14ac:dyDescent="0.25">
      <c r="B324" s="897"/>
      <c r="C324" s="898"/>
      <c r="D324" s="898"/>
      <c r="E324" s="898"/>
      <c r="F324" s="898"/>
      <c r="G324" s="899"/>
      <c r="H324" s="897"/>
      <c r="I324" s="898"/>
      <c r="J324" s="898"/>
      <c r="K324" s="898"/>
      <c r="L324" s="899"/>
    </row>
    <row r="325" spans="2:12" x14ac:dyDescent="0.25">
      <c r="B325" s="897"/>
      <c r="C325" s="898"/>
      <c r="D325" s="898"/>
      <c r="E325" s="898"/>
      <c r="F325" s="898"/>
      <c r="G325" s="899"/>
      <c r="H325" s="897"/>
      <c r="I325" s="898"/>
      <c r="J325" s="898"/>
      <c r="K325" s="898"/>
      <c r="L325" s="899"/>
    </row>
    <row r="326" spans="2:12" x14ac:dyDescent="0.25">
      <c r="B326" s="897"/>
      <c r="C326" s="898"/>
      <c r="D326" s="898"/>
      <c r="E326" s="898"/>
      <c r="F326" s="898"/>
      <c r="G326" s="899"/>
      <c r="H326" s="897"/>
      <c r="I326" s="898"/>
      <c r="J326" s="898"/>
      <c r="K326" s="898"/>
      <c r="L326" s="899"/>
    </row>
    <row r="327" spans="2:12" x14ac:dyDescent="0.25">
      <c r="B327" s="897"/>
      <c r="C327" s="898"/>
      <c r="D327" s="898"/>
      <c r="E327" s="898"/>
      <c r="F327" s="898"/>
      <c r="G327" s="899"/>
      <c r="H327" s="897"/>
      <c r="I327" s="898"/>
      <c r="J327" s="898"/>
      <c r="K327" s="898"/>
      <c r="L327" s="899"/>
    </row>
    <row r="328" spans="2:12" ht="15" customHeight="1" x14ac:dyDescent="0.25">
      <c r="B328" s="1013" t="s">
        <v>1181</v>
      </c>
      <c r="C328" s="1014"/>
      <c r="D328" s="1014"/>
      <c r="E328" s="1014"/>
      <c r="F328" s="1014"/>
      <c r="G328" s="1015"/>
      <c r="H328" s="1008" t="s">
        <v>1181</v>
      </c>
      <c r="I328" s="1009"/>
      <c r="J328" s="1009"/>
      <c r="K328" s="1009"/>
      <c r="L328" s="1009"/>
    </row>
    <row r="329" spans="2:12" x14ac:dyDescent="0.25">
      <c r="B329" s="1016"/>
      <c r="C329" s="1017"/>
      <c r="D329" s="1017"/>
      <c r="E329" s="1017"/>
      <c r="F329" s="1017"/>
      <c r="G329" s="1018"/>
      <c r="H329" s="1009"/>
      <c r="I329" s="1009"/>
      <c r="J329" s="1009"/>
      <c r="K329" s="1009"/>
      <c r="L329" s="1009"/>
    </row>
    <row r="330" spans="2:12" x14ac:dyDescent="0.25">
      <c r="B330" s="897" t="s">
        <v>801</v>
      </c>
      <c r="C330" s="898"/>
      <c r="D330" s="898"/>
      <c r="E330" s="898"/>
      <c r="F330" s="898"/>
      <c r="G330" s="899"/>
      <c r="H330" s="897"/>
      <c r="I330" s="898"/>
      <c r="J330" s="898"/>
      <c r="K330" s="898"/>
      <c r="L330" s="899"/>
    </row>
    <row r="331" spans="2:12" x14ac:dyDescent="0.25">
      <c r="B331" s="897"/>
      <c r="C331" s="898"/>
      <c r="D331" s="898"/>
      <c r="E331" s="898"/>
      <c r="F331" s="898"/>
      <c r="G331" s="899"/>
      <c r="H331" s="897"/>
      <c r="I331" s="898"/>
      <c r="J331" s="898"/>
      <c r="K331" s="898"/>
      <c r="L331" s="899"/>
    </row>
    <row r="332" spans="2:12" x14ac:dyDescent="0.25">
      <c r="B332" s="897"/>
      <c r="C332" s="898"/>
      <c r="D332" s="898"/>
      <c r="E332" s="898"/>
      <c r="F332" s="898"/>
      <c r="G332" s="899"/>
      <c r="H332" s="897"/>
      <c r="I332" s="898"/>
      <c r="J332" s="898"/>
      <c r="K332" s="898"/>
      <c r="L332" s="899"/>
    </row>
    <row r="333" spans="2:12" x14ac:dyDescent="0.25">
      <c r="B333" s="897"/>
      <c r="C333" s="898"/>
      <c r="D333" s="898"/>
      <c r="E333" s="898"/>
      <c r="F333" s="898"/>
      <c r="G333" s="899"/>
      <c r="H333" s="897"/>
      <c r="I333" s="898"/>
      <c r="J333" s="898"/>
      <c r="K333" s="898"/>
      <c r="L333" s="899"/>
    </row>
    <row r="334" spans="2:12" x14ac:dyDescent="0.25">
      <c r="B334" s="897"/>
      <c r="C334" s="898"/>
      <c r="D334" s="898"/>
      <c r="E334" s="898"/>
      <c r="F334" s="898"/>
      <c r="G334" s="899"/>
      <c r="H334" s="897"/>
      <c r="I334" s="898"/>
      <c r="J334" s="898"/>
      <c r="K334" s="898"/>
      <c r="L334" s="899"/>
    </row>
    <row r="335" spans="2:12" x14ac:dyDescent="0.25">
      <c r="B335" s="897"/>
      <c r="C335" s="898"/>
      <c r="D335" s="898"/>
      <c r="E335" s="898"/>
      <c r="F335" s="898"/>
      <c r="G335" s="899"/>
      <c r="H335" s="897"/>
      <c r="I335" s="898"/>
      <c r="J335" s="898"/>
      <c r="K335" s="898"/>
      <c r="L335" s="899"/>
    </row>
    <row r="336" spans="2:12" x14ac:dyDescent="0.25">
      <c r="B336" s="897"/>
      <c r="C336" s="898"/>
      <c r="D336" s="898"/>
      <c r="E336" s="898"/>
      <c r="F336" s="898"/>
      <c r="G336" s="899"/>
      <c r="H336" s="897"/>
      <c r="I336" s="898"/>
      <c r="J336" s="898"/>
      <c r="K336" s="898"/>
      <c r="L336" s="899"/>
    </row>
    <row r="337" spans="2:12" x14ac:dyDescent="0.25">
      <c r="B337" s="897"/>
      <c r="C337" s="898"/>
      <c r="D337" s="898"/>
      <c r="E337" s="898"/>
      <c r="F337" s="898"/>
      <c r="G337" s="899"/>
      <c r="H337" s="897"/>
      <c r="I337" s="898"/>
      <c r="J337" s="898"/>
      <c r="K337" s="898"/>
      <c r="L337" s="899"/>
    </row>
    <row r="338" spans="2:12" x14ac:dyDescent="0.25">
      <c r="B338" s="897"/>
      <c r="C338" s="898"/>
      <c r="D338" s="898"/>
      <c r="E338" s="898"/>
      <c r="F338" s="898"/>
      <c r="G338" s="899"/>
      <c r="H338" s="897"/>
      <c r="I338" s="898"/>
      <c r="J338" s="898"/>
      <c r="K338" s="898"/>
      <c r="L338" s="899"/>
    </row>
    <row r="339" spans="2:12" x14ac:dyDescent="0.25">
      <c r="B339" s="897"/>
      <c r="C339" s="898"/>
      <c r="D339" s="898"/>
      <c r="E339" s="898"/>
      <c r="F339" s="898"/>
      <c r="G339" s="899"/>
      <c r="H339" s="897"/>
      <c r="I339" s="898"/>
      <c r="J339" s="898"/>
      <c r="K339" s="898"/>
      <c r="L339" s="899"/>
    </row>
    <row r="340" spans="2:12" x14ac:dyDescent="0.25">
      <c r="B340" s="897"/>
      <c r="C340" s="898"/>
      <c r="D340" s="898"/>
      <c r="E340" s="898"/>
      <c r="F340" s="898"/>
      <c r="G340" s="899"/>
      <c r="H340" s="897"/>
      <c r="I340" s="898"/>
      <c r="J340" s="898"/>
      <c r="K340" s="898"/>
      <c r="L340" s="899"/>
    </row>
    <row r="341" spans="2:12" x14ac:dyDescent="0.25">
      <c r="B341" s="897"/>
      <c r="C341" s="898"/>
      <c r="D341" s="898"/>
      <c r="E341" s="898"/>
      <c r="F341" s="898"/>
      <c r="G341" s="899"/>
      <c r="H341" s="897"/>
      <c r="I341" s="898"/>
      <c r="J341" s="898"/>
      <c r="K341" s="898"/>
      <c r="L341" s="899"/>
    </row>
    <row r="342" spans="2:12" x14ac:dyDescent="0.25">
      <c r="B342" s="897"/>
      <c r="C342" s="898"/>
      <c r="D342" s="898"/>
      <c r="E342" s="898"/>
      <c r="F342" s="898"/>
      <c r="G342" s="899"/>
      <c r="H342" s="897"/>
      <c r="I342" s="898"/>
      <c r="J342" s="898"/>
      <c r="K342" s="898"/>
      <c r="L342" s="899"/>
    </row>
    <row r="343" spans="2:12" x14ac:dyDescent="0.25">
      <c r="B343" s="897"/>
      <c r="C343" s="898"/>
      <c r="D343" s="898"/>
      <c r="E343" s="898"/>
      <c r="F343" s="898"/>
      <c r="G343" s="899"/>
      <c r="H343" s="897"/>
      <c r="I343" s="898"/>
      <c r="J343" s="898"/>
      <c r="K343" s="898"/>
      <c r="L343" s="899"/>
    </row>
    <row r="344" spans="2:12" ht="15" customHeight="1" x14ac:dyDescent="0.25">
      <c r="B344" s="1013" t="s">
        <v>1182</v>
      </c>
      <c r="C344" s="1014"/>
      <c r="D344" s="1014"/>
      <c r="E344" s="1014"/>
      <c r="F344" s="1014"/>
      <c r="G344" s="1015"/>
      <c r="H344" s="1013" t="s">
        <v>1183</v>
      </c>
      <c r="I344" s="1014"/>
      <c r="J344" s="1014"/>
      <c r="K344" s="1014"/>
      <c r="L344" s="1015"/>
    </row>
    <row r="345" spans="2:12" x14ac:dyDescent="0.25">
      <c r="B345" s="1016"/>
      <c r="C345" s="1017"/>
      <c r="D345" s="1017"/>
      <c r="E345" s="1017"/>
      <c r="F345" s="1017"/>
      <c r="G345" s="1018"/>
      <c r="H345" s="1016"/>
      <c r="I345" s="1017"/>
      <c r="J345" s="1017"/>
      <c r="K345" s="1017"/>
      <c r="L345" s="1018"/>
    </row>
    <row r="346" spans="2:12" x14ac:dyDescent="0.25">
      <c r="B346" s="897" t="s">
        <v>801</v>
      </c>
      <c r="C346" s="898"/>
      <c r="D346" s="898"/>
      <c r="E346" s="898"/>
      <c r="F346" s="898"/>
      <c r="G346" s="899"/>
      <c r="H346" s="897" t="s">
        <v>802</v>
      </c>
      <c r="I346" s="898"/>
      <c r="J346" s="898"/>
      <c r="K346" s="898"/>
      <c r="L346" s="899"/>
    </row>
    <row r="347" spans="2:12" x14ac:dyDescent="0.25">
      <c r="B347" s="897"/>
      <c r="C347" s="898"/>
      <c r="D347" s="898"/>
      <c r="E347" s="898"/>
      <c r="F347" s="898"/>
      <c r="G347" s="899"/>
      <c r="H347" s="897"/>
      <c r="I347" s="898"/>
      <c r="J347" s="898"/>
      <c r="K347" s="898"/>
      <c r="L347" s="899"/>
    </row>
    <row r="348" spans="2:12" x14ac:dyDescent="0.25">
      <c r="B348" s="897"/>
      <c r="C348" s="898"/>
      <c r="D348" s="898"/>
      <c r="E348" s="898"/>
      <c r="F348" s="898"/>
      <c r="G348" s="899"/>
      <c r="H348" s="897"/>
      <c r="I348" s="898"/>
      <c r="J348" s="898"/>
      <c r="K348" s="898"/>
      <c r="L348" s="899"/>
    </row>
    <row r="349" spans="2:12" x14ac:dyDescent="0.25">
      <c r="B349" s="897"/>
      <c r="C349" s="898"/>
      <c r="D349" s="898"/>
      <c r="E349" s="898"/>
      <c r="F349" s="898"/>
      <c r="G349" s="899"/>
      <c r="H349" s="897"/>
      <c r="I349" s="898"/>
      <c r="J349" s="898"/>
      <c r="K349" s="898"/>
      <c r="L349" s="899"/>
    </row>
    <row r="350" spans="2:12" x14ac:dyDescent="0.25">
      <c r="B350" s="897"/>
      <c r="C350" s="898"/>
      <c r="D350" s="898"/>
      <c r="E350" s="898"/>
      <c r="F350" s="898"/>
      <c r="G350" s="899"/>
      <c r="H350" s="897"/>
      <c r="I350" s="898"/>
      <c r="J350" s="898"/>
      <c r="K350" s="898"/>
      <c r="L350" s="899"/>
    </row>
    <row r="351" spans="2:12" x14ac:dyDescent="0.25">
      <c r="B351" s="897"/>
      <c r="C351" s="898"/>
      <c r="D351" s="898"/>
      <c r="E351" s="898"/>
      <c r="F351" s="898"/>
      <c r="G351" s="899"/>
      <c r="H351" s="897"/>
      <c r="I351" s="898"/>
      <c r="J351" s="898"/>
      <c r="K351" s="898"/>
      <c r="L351" s="899"/>
    </row>
    <row r="352" spans="2:12" x14ac:dyDescent="0.25">
      <c r="B352" s="897"/>
      <c r="C352" s="898"/>
      <c r="D352" s="898"/>
      <c r="E352" s="898"/>
      <c r="F352" s="898"/>
      <c r="G352" s="899"/>
      <c r="H352" s="897"/>
      <c r="I352" s="898"/>
      <c r="J352" s="898"/>
      <c r="K352" s="898"/>
      <c r="L352" s="899"/>
    </row>
    <row r="353" spans="2:12" x14ac:dyDescent="0.25">
      <c r="B353" s="897"/>
      <c r="C353" s="898"/>
      <c r="D353" s="898"/>
      <c r="E353" s="898"/>
      <c r="F353" s="898"/>
      <c r="G353" s="899"/>
      <c r="H353" s="897"/>
      <c r="I353" s="898"/>
      <c r="J353" s="898"/>
      <c r="K353" s="898"/>
      <c r="L353" s="899"/>
    </row>
    <row r="354" spans="2:12" x14ac:dyDescent="0.25">
      <c r="B354" s="897"/>
      <c r="C354" s="898"/>
      <c r="D354" s="898"/>
      <c r="E354" s="898"/>
      <c r="F354" s="898"/>
      <c r="G354" s="899"/>
      <c r="H354" s="897"/>
      <c r="I354" s="898"/>
      <c r="J354" s="898"/>
      <c r="K354" s="898"/>
      <c r="L354" s="899"/>
    </row>
    <row r="355" spans="2:12" x14ac:dyDescent="0.25">
      <c r="B355" s="897"/>
      <c r="C355" s="898"/>
      <c r="D355" s="898"/>
      <c r="E355" s="898"/>
      <c r="F355" s="898"/>
      <c r="G355" s="899"/>
      <c r="H355" s="897"/>
      <c r="I355" s="898"/>
      <c r="J355" s="898"/>
      <c r="K355" s="898"/>
      <c r="L355" s="899"/>
    </row>
    <row r="356" spans="2:12" x14ac:dyDescent="0.25">
      <c r="B356" s="897"/>
      <c r="C356" s="898"/>
      <c r="D356" s="898"/>
      <c r="E356" s="898"/>
      <c r="F356" s="898"/>
      <c r="G356" s="899"/>
      <c r="H356" s="897"/>
      <c r="I356" s="898"/>
      <c r="J356" s="898"/>
      <c r="K356" s="898"/>
      <c r="L356" s="899"/>
    </row>
    <row r="357" spans="2:12" x14ac:dyDescent="0.25">
      <c r="B357" s="897"/>
      <c r="C357" s="898"/>
      <c r="D357" s="898"/>
      <c r="E357" s="898"/>
      <c r="F357" s="898"/>
      <c r="G357" s="899"/>
      <c r="H357" s="897"/>
      <c r="I357" s="898"/>
      <c r="J357" s="898"/>
      <c r="K357" s="898"/>
      <c r="L357" s="899"/>
    </row>
    <row r="358" spans="2:12" x14ac:dyDescent="0.25">
      <c r="B358" s="897"/>
      <c r="C358" s="898"/>
      <c r="D358" s="898"/>
      <c r="E358" s="898"/>
      <c r="F358" s="898"/>
      <c r="G358" s="899"/>
      <c r="H358" s="897"/>
      <c r="I358" s="898"/>
      <c r="J358" s="898"/>
      <c r="K358" s="898"/>
      <c r="L358" s="899"/>
    </row>
    <row r="359" spans="2:12" x14ac:dyDescent="0.25">
      <c r="B359" s="897"/>
      <c r="C359" s="898"/>
      <c r="D359" s="898"/>
      <c r="E359" s="898"/>
      <c r="F359" s="898"/>
      <c r="G359" s="899"/>
      <c r="H359" s="897"/>
      <c r="I359" s="898"/>
      <c r="J359" s="898"/>
      <c r="K359" s="898"/>
      <c r="L359" s="899"/>
    </row>
    <row r="360" spans="2:12" x14ac:dyDescent="0.25">
      <c r="B360" s="1008" t="s">
        <v>913</v>
      </c>
      <c r="C360" s="1009"/>
      <c r="D360" s="1009"/>
      <c r="E360" s="1009"/>
      <c r="F360" s="1009"/>
      <c r="G360" s="1009"/>
      <c r="H360" s="1008" t="s">
        <v>913</v>
      </c>
      <c r="I360" s="1009"/>
      <c r="J360" s="1009"/>
      <c r="K360" s="1009"/>
      <c r="L360" s="1009"/>
    </row>
    <row r="361" spans="2:12" x14ac:dyDescent="0.25">
      <c r="B361" s="1009"/>
      <c r="C361" s="1009"/>
      <c r="D361" s="1009"/>
      <c r="E361" s="1009"/>
      <c r="F361" s="1009"/>
      <c r="G361" s="1009"/>
      <c r="H361" s="1009"/>
      <c r="I361" s="1009"/>
      <c r="J361" s="1009"/>
      <c r="K361" s="1009"/>
      <c r="L361" s="1009"/>
    </row>
    <row r="362" spans="2:12" x14ac:dyDescent="0.25">
      <c r="B362" s="897" t="s">
        <v>801</v>
      </c>
      <c r="C362" s="898"/>
      <c r="D362" s="898"/>
      <c r="E362" s="898"/>
      <c r="F362" s="898"/>
      <c r="G362" s="899"/>
      <c r="H362" s="897" t="s">
        <v>802</v>
      </c>
      <c r="I362" s="898"/>
      <c r="J362" s="898"/>
      <c r="K362" s="898"/>
      <c r="L362" s="899"/>
    </row>
    <row r="363" spans="2:12" x14ac:dyDescent="0.25">
      <c r="B363" s="897"/>
      <c r="C363" s="898"/>
      <c r="D363" s="898"/>
      <c r="E363" s="898"/>
      <c r="F363" s="898"/>
      <c r="G363" s="899"/>
      <c r="H363" s="897"/>
      <c r="I363" s="898"/>
      <c r="J363" s="898"/>
      <c r="K363" s="898"/>
      <c r="L363" s="899"/>
    </row>
    <row r="364" spans="2:12" x14ac:dyDescent="0.25">
      <c r="B364" s="897"/>
      <c r="C364" s="898"/>
      <c r="D364" s="898"/>
      <c r="E364" s="898"/>
      <c r="F364" s="898"/>
      <c r="G364" s="899"/>
      <c r="H364" s="897"/>
      <c r="I364" s="898"/>
      <c r="J364" s="898"/>
      <c r="K364" s="898"/>
      <c r="L364" s="899"/>
    </row>
    <row r="365" spans="2:12" x14ac:dyDescent="0.25">
      <c r="B365" s="897"/>
      <c r="C365" s="898"/>
      <c r="D365" s="898"/>
      <c r="E365" s="898"/>
      <c r="F365" s="898"/>
      <c r="G365" s="899"/>
      <c r="H365" s="897"/>
      <c r="I365" s="898"/>
      <c r="J365" s="898"/>
      <c r="K365" s="898"/>
      <c r="L365" s="899"/>
    </row>
    <row r="366" spans="2:12" x14ac:dyDescent="0.25">
      <c r="B366" s="897"/>
      <c r="C366" s="898"/>
      <c r="D366" s="898"/>
      <c r="E366" s="898"/>
      <c r="F366" s="898"/>
      <c r="G366" s="899"/>
      <c r="H366" s="897"/>
      <c r="I366" s="898"/>
      <c r="J366" s="898"/>
      <c r="K366" s="898"/>
      <c r="L366" s="899"/>
    </row>
    <row r="367" spans="2:12" x14ac:dyDescent="0.25">
      <c r="B367" s="897"/>
      <c r="C367" s="898"/>
      <c r="D367" s="898"/>
      <c r="E367" s="898"/>
      <c r="F367" s="898"/>
      <c r="G367" s="899"/>
      <c r="H367" s="897"/>
      <c r="I367" s="898"/>
      <c r="J367" s="898"/>
      <c r="K367" s="898"/>
      <c r="L367" s="899"/>
    </row>
    <row r="368" spans="2:12" x14ac:dyDescent="0.25">
      <c r="B368" s="897"/>
      <c r="C368" s="898"/>
      <c r="D368" s="898"/>
      <c r="E368" s="898"/>
      <c r="F368" s="898"/>
      <c r="G368" s="899"/>
      <c r="H368" s="897"/>
      <c r="I368" s="898"/>
      <c r="J368" s="898"/>
      <c r="K368" s="898"/>
      <c r="L368" s="899"/>
    </row>
    <row r="369" spans="2:12" x14ac:dyDescent="0.25">
      <c r="B369" s="897"/>
      <c r="C369" s="898"/>
      <c r="D369" s="898"/>
      <c r="E369" s="898"/>
      <c r="F369" s="898"/>
      <c r="G369" s="899"/>
      <c r="H369" s="897"/>
      <c r="I369" s="898"/>
      <c r="J369" s="898"/>
      <c r="K369" s="898"/>
      <c r="L369" s="899"/>
    </row>
    <row r="370" spans="2:12" x14ac:dyDescent="0.25">
      <c r="B370" s="897"/>
      <c r="C370" s="898"/>
      <c r="D370" s="898"/>
      <c r="E370" s="898"/>
      <c r="F370" s="898"/>
      <c r="G370" s="899"/>
      <c r="H370" s="897"/>
      <c r="I370" s="898"/>
      <c r="J370" s="898"/>
      <c r="K370" s="898"/>
      <c r="L370" s="899"/>
    </row>
    <row r="371" spans="2:12" x14ac:dyDescent="0.25">
      <c r="B371" s="897"/>
      <c r="C371" s="898"/>
      <c r="D371" s="898"/>
      <c r="E371" s="898"/>
      <c r="F371" s="898"/>
      <c r="G371" s="899"/>
      <c r="H371" s="897"/>
      <c r="I371" s="898"/>
      <c r="J371" s="898"/>
      <c r="K371" s="898"/>
      <c r="L371" s="899"/>
    </row>
    <row r="372" spans="2:12" x14ac:dyDescent="0.25">
      <c r="B372" s="897"/>
      <c r="C372" s="898"/>
      <c r="D372" s="898"/>
      <c r="E372" s="898"/>
      <c r="F372" s="898"/>
      <c r="G372" s="899"/>
      <c r="H372" s="897"/>
      <c r="I372" s="898"/>
      <c r="J372" s="898"/>
      <c r="K372" s="898"/>
      <c r="L372" s="899"/>
    </row>
    <row r="373" spans="2:12" x14ac:dyDescent="0.25">
      <c r="B373" s="897"/>
      <c r="C373" s="898"/>
      <c r="D373" s="898"/>
      <c r="E373" s="898"/>
      <c r="F373" s="898"/>
      <c r="G373" s="899"/>
      <c r="H373" s="897"/>
      <c r="I373" s="898"/>
      <c r="J373" s="898"/>
      <c r="K373" s="898"/>
      <c r="L373" s="899"/>
    </row>
    <row r="374" spans="2:12" x14ac:dyDescent="0.25">
      <c r="B374" s="897"/>
      <c r="C374" s="898"/>
      <c r="D374" s="898"/>
      <c r="E374" s="898"/>
      <c r="F374" s="898"/>
      <c r="G374" s="899"/>
      <c r="H374" s="897"/>
      <c r="I374" s="898"/>
      <c r="J374" s="898"/>
      <c r="K374" s="898"/>
      <c r="L374" s="899"/>
    </row>
    <row r="375" spans="2:12" x14ac:dyDescent="0.25">
      <c r="B375" s="897"/>
      <c r="C375" s="898"/>
      <c r="D375" s="898"/>
      <c r="E375" s="898"/>
      <c r="F375" s="898"/>
      <c r="G375" s="899"/>
      <c r="H375" s="897"/>
      <c r="I375" s="898"/>
      <c r="J375" s="898"/>
      <c r="K375" s="898"/>
      <c r="L375" s="899"/>
    </row>
    <row r="376" spans="2:12" x14ac:dyDescent="0.25">
      <c r="B376" s="1008" t="s">
        <v>914</v>
      </c>
      <c r="C376" s="1009"/>
      <c r="D376" s="1009"/>
      <c r="E376" s="1009"/>
      <c r="F376" s="1009"/>
      <c r="G376" s="1009"/>
      <c r="H376" s="1008" t="s">
        <v>915</v>
      </c>
      <c r="I376" s="1009"/>
      <c r="J376" s="1009"/>
      <c r="K376" s="1009"/>
      <c r="L376" s="1009"/>
    </row>
    <row r="377" spans="2:12" x14ac:dyDescent="0.25">
      <c r="B377" s="1009"/>
      <c r="C377" s="1009"/>
      <c r="D377" s="1009"/>
      <c r="E377" s="1009"/>
      <c r="F377" s="1009"/>
      <c r="G377" s="1009"/>
      <c r="H377" s="1009"/>
      <c r="I377" s="1009"/>
      <c r="J377" s="1009"/>
      <c r="K377" s="1009"/>
      <c r="L377" s="1009"/>
    </row>
    <row r="378" spans="2:12" x14ac:dyDescent="0.25">
      <c r="B378" s="897" t="s">
        <v>801</v>
      </c>
      <c r="C378" s="898"/>
      <c r="D378" s="898"/>
      <c r="E378" s="898"/>
      <c r="F378" s="898"/>
      <c r="G378" s="899"/>
      <c r="H378" s="897" t="s">
        <v>802</v>
      </c>
      <c r="I378" s="898"/>
      <c r="J378" s="898"/>
      <c r="K378" s="898"/>
      <c r="L378" s="899"/>
    </row>
    <row r="379" spans="2:12" x14ac:dyDescent="0.25">
      <c r="B379" s="897"/>
      <c r="C379" s="898"/>
      <c r="D379" s="898"/>
      <c r="E379" s="898"/>
      <c r="F379" s="898"/>
      <c r="G379" s="899"/>
      <c r="H379" s="897"/>
      <c r="I379" s="898"/>
      <c r="J379" s="898"/>
      <c r="K379" s="898"/>
      <c r="L379" s="899"/>
    </row>
    <row r="380" spans="2:12" x14ac:dyDescent="0.25">
      <c r="B380" s="897"/>
      <c r="C380" s="898"/>
      <c r="D380" s="898"/>
      <c r="E380" s="898"/>
      <c r="F380" s="898"/>
      <c r="G380" s="899"/>
      <c r="H380" s="897"/>
      <c r="I380" s="898"/>
      <c r="J380" s="898"/>
      <c r="K380" s="898"/>
      <c r="L380" s="899"/>
    </row>
    <row r="381" spans="2:12" x14ac:dyDescent="0.25">
      <c r="B381" s="897"/>
      <c r="C381" s="898"/>
      <c r="D381" s="898"/>
      <c r="E381" s="898"/>
      <c r="F381" s="898"/>
      <c r="G381" s="899"/>
      <c r="H381" s="897"/>
      <c r="I381" s="898"/>
      <c r="J381" s="898"/>
      <c r="K381" s="898"/>
      <c r="L381" s="899"/>
    </row>
    <row r="382" spans="2:12" x14ac:dyDescent="0.25">
      <c r="B382" s="897"/>
      <c r="C382" s="898"/>
      <c r="D382" s="898"/>
      <c r="E382" s="898"/>
      <c r="F382" s="898"/>
      <c r="G382" s="899"/>
      <c r="H382" s="897"/>
      <c r="I382" s="898"/>
      <c r="J382" s="898"/>
      <c r="K382" s="898"/>
      <c r="L382" s="899"/>
    </row>
    <row r="383" spans="2:12" x14ac:dyDescent="0.25">
      <c r="B383" s="897"/>
      <c r="C383" s="898"/>
      <c r="D383" s="898"/>
      <c r="E383" s="898"/>
      <c r="F383" s="898"/>
      <c r="G383" s="899"/>
      <c r="H383" s="897"/>
      <c r="I383" s="898"/>
      <c r="J383" s="898"/>
      <c r="K383" s="898"/>
      <c r="L383" s="899"/>
    </row>
    <row r="384" spans="2:12" x14ac:dyDescent="0.25">
      <c r="B384" s="897"/>
      <c r="C384" s="898"/>
      <c r="D384" s="898"/>
      <c r="E384" s="898"/>
      <c r="F384" s="898"/>
      <c r="G384" s="899"/>
      <c r="H384" s="897"/>
      <c r="I384" s="898"/>
      <c r="J384" s="898"/>
      <c r="K384" s="898"/>
      <c r="L384" s="899"/>
    </row>
    <row r="385" spans="2:12" x14ac:dyDescent="0.25">
      <c r="B385" s="897"/>
      <c r="C385" s="898"/>
      <c r="D385" s="898"/>
      <c r="E385" s="898"/>
      <c r="F385" s="898"/>
      <c r="G385" s="899"/>
      <c r="H385" s="897"/>
      <c r="I385" s="898"/>
      <c r="J385" s="898"/>
      <c r="K385" s="898"/>
      <c r="L385" s="899"/>
    </row>
    <row r="386" spans="2:12" x14ac:dyDescent="0.25">
      <c r="B386" s="897"/>
      <c r="C386" s="898"/>
      <c r="D386" s="898"/>
      <c r="E386" s="898"/>
      <c r="F386" s="898"/>
      <c r="G386" s="899"/>
      <c r="H386" s="897"/>
      <c r="I386" s="898"/>
      <c r="J386" s="898"/>
      <c r="K386" s="898"/>
      <c r="L386" s="899"/>
    </row>
    <row r="387" spans="2:12" x14ac:dyDescent="0.25">
      <c r="B387" s="897"/>
      <c r="C387" s="898"/>
      <c r="D387" s="898"/>
      <c r="E387" s="898"/>
      <c r="F387" s="898"/>
      <c r="G387" s="899"/>
      <c r="H387" s="897"/>
      <c r="I387" s="898"/>
      <c r="J387" s="898"/>
      <c r="K387" s="898"/>
      <c r="L387" s="899"/>
    </row>
    <row r="388" spans="2:12" x14ac:dyDescent="0.25">
      <c r="B388" s="897"/>
      <c r="C388" s="898"/>
      <c r="D388" s="898"/>
      <c r="E388" s="898"/>
      <c r="F388" s="898"/>
      <c r="G388" s="899"/>
      <c r="H388" s="897"/>
      <c r="I388" s="898"/>
      <c r="J388" s="898"/>
      <c r="K388" s="898"/>
      <c r="L388" s="899"/>
    </row>
    <row r="389" spans="2:12" x14ac:dyDescent="0.25">
      <c r="B389" s="897"/>
      <c r="C389" s="898"/>
      <c r="D389" s="898"/>
      <c r="E389" s="898"/>
      <c r="F389" s="898"/>
      <c r="G389" s="899"/>
      <c r="H389" s="897"/>
      <c r="I389" s="898"/>
      <c r="J389" s="898"/>
      <c r="K389" s="898"/>
      <c r="L389" s="899"/>
    </row>
    <row r="390" spans="2:12" x14ac:dyDescent="0.25">
      <c r="B390" s="897"/>
      <c r="C390" s="898"/>
      <c r="D390" s="898"/>
      <c r="E390" s="898"/>
      <c r="F390" s="898"/>
      <c r="G390" s="899"/>
      <c r="H390" s="897"/>
      <c r="I390" s="898"/>
      <c r="J390" s="898"/>
      <c r="K390" s="898"/>
      <c r="L390" s="899"/>
    </row>
    <row r="391" spans="2:12" x14ac:dyDescent="0.25">
      <c r="B391" s="897"/>
      <c r="C391" s="898"/>
      <c r="D391" s="898"/>
      <c r="E391" s="898"/>
      <c r="F391" s="898"/>
      <c r="G391" s="899"/>
      <c r="H391" s="897"/>
      <c r="I391" s="898"/>
      <c r="J391" s="898"/>
      <c r="K391" s="898"/>
      <c r="L391" s="899"/>
    </row>
    <row r="392" spans="2:12" x14ac:dyDescent="0.25">
      <c r="B392" s="1009" t="s">
        <v>675</v>
      </c>
      <c r="C392" s="1009"/>
      <c r="D392" s="1009"/>
      <c r="E392" s="1009"/>
      <c r="F392" s="1009"/>
      <c r="G392" s="1009"/>
      <c r="H392" s="1009" t="s">
        <v>675</v>
      </c>
      <c r="I392" s="1009"/>
      <c r="J392" s="1009"/>
      <c r="K392" s="1009"/>
      <c r="L392" s="1009"/>
    </row>
    <row r="393" spans="2:12" x14ac:dyDescent="0.25">
      <c r="B393" s="1009"/>
      <c r="C393" s="1009"/>
      <c r="D393" s="1009"/>
      <c r="E393" s="1009"/>
      <c r="F393" s="1009"/>
      <c r="G393" s="1009"/>
      <c r="H393" s="1009"/>
      <c r="I393" s="1009"/>
      <c r="J393" s="1009"/>
      <c r="K393" s="1009"/>
      <c r="L393" s="1009"/>
    </row>
    <row r="394" spans="2:12" x14ac:dyDescent="0.25">
      <c r="B394" s="897" t="s">
        <v>801</v>
      </c>
      <c r="C394" s="898"/>
      <c r="D394" s="898"/>
      <c r="E394" s="898"/>
      <c r="F394" s="898"/>
      <c r="G394" s="899"/>
      <c r="H394" s="897" t="s">
        <v>802</v>
      </c>
      <c r="I394" s="898"/>
      <c r="J394" s="898"/>
      <c r="K394" s="898"/>
      <c r="L394" s="899"/>
    </row>
    <row r="395" spans="2:12" x14ac:dyDescent="0.25">
      <c r="B395" s="897"/>
      <c r="C395" s="898"/>
      <c r="D395" s="898"/>
      <c r="E395" s="898"/>
      <c r="F395" s="898"/>
      <c r="G395" s="899"/>
      <c r="H395" s="897"/>
      <c r="I395" s="898"/>
      <c r="J395" s="898"/>
      <c r="K395" s="898"/>
      <c r="L395" s="899"/>
    </row>
    <row r="396" spans="2:12" x14ac:dyDescent="0.25">
      <c r="B396" s="897"/>
      <c r="C396" s="898"/>
      <c r="D396" s="898"/>
      <c r="E396" s="898"/>
      <c r="F396" s="898"/>
      <c r="G396" s="899"/>
      <c r="H396" s="897"/>
      <c r="I396" s="898"/>
      <c r="J396" s="898"/>
      <c r="K396" s="898"/>
      <c r="L396" s="899"/>
    </row>
    <row r="397" spans="2:12" x14ac:dyDescent="0.25">
      <c r="B397" s="897"/>
      <c r="C397" s="898"/>
      <c r="D397" s="898"/>
      <c r="E397" s="898"/>
      <c r="F397" s="898"/>
      <c r="G397" s="899"/>
      <c r="H397" s="897"/>
      <c r="I397" s="898"/>
      <c r="J397" s="898"/>
      <c r="K397" s="898"/>
      <c r="L397" s="899"/>
    </row>
    <row r="398" spans="2:12" x14ac:dyDescent="0.25">
      <c r="B398" s="897"/>
      <c r="C398" s="898"/>
      <c r="D398" s="898"/>
      <c r="E398" s="898"/>
      <c r="F398" s="898"/>
      <c r="G398" s="899"/>
      <c r="H398" s="897"/>
      <c r="I398" s="898"/>
      <c r="J398" s="898"/>
      <c r="K398" s="898"/>
      <c r="L398" s="899"/>
    </row>
    <row r="399" spans="2:12" x14ac:dyDescent="0.25">
      <c r="B399" s="897"/>
      <c r="C399" s="898"/>
      <c r="D399" s="898"/>
      <c r="E399" s="898"/>
      <c r="F399" s="898"/>
      <c r="G399" s="899"/>
      <c r="H399" s="897"/>
      <c r="I399" s="898"/>
      <c r="J399" s="898"/>
      <c r="K399" s="898"/>
      <c r="L399" s="899"/>
    </row>
    <row r="400" spans="2:12" x14ac:dyDescent="0.25">
      <c r="B400" s="897"/>
      <c r="C400" s="898"/>
      <c r="D400" s="898"/>
      <c r="E400" s="898"/>
      <c r="F400" s="898"/>
      <c r="G400" s="899"/>
      <c r="H400" s="897"/>
      <c r="I400" s="898"/>
      <c r="J400" s="898"/>
      <c r="K400" s="898"/>
      <c r="L400" s="899"/>
    </row>
    <row r="401" spans="2:12" x14ac:dyDescent="0.25">
      <c r="B401" s="897"/>
      <c r="C401" s="898"/>
      <c r="D401" s="898"/>
      <c r="E401" s="898"/>
      <c r="F401" s="898"/>
      <c r="G401" s="899"/>
      <c r="H401" s="897"/>
      <c r="I401" s="898"/>
      <c r="J401" s="898"/>
      <c r="K401" s="898"/>
      <c r="L401" s="899"/>
    </row>
    <row r="402" spans="2:12" x14ac:dyDescent="0.25">
      <c r="B402" s="897"/>
      <c r="C402" s="898"/>
      <c r="D402" s="898"/>
      <c r="E402" s="898"/>
      <c r="F402" s="898"/>
      <c r="G402" s="899"/>
      <c r="H402" s="897"/>
      <c r="I402" s="898"/>
      <c r="J402" s="898"/>
      <c r="K402" s="898"/>
      <c r="L402" s="899"/>
    </row>
    <row r="403" spans="2:12" x14ac:dyDescent="0.25">
      <c r="B403" s="897"/>
      <c r="C403" s="898"/>
      <c r="D403" s="898"/>
      <c r="E403" s="898"/>
      <c r="F403" s="898"/>
      <c r="G403" s="899"/>
      <c r="H403" s="897"/>
      <c r="I403" s="898"/>
      <c r="J403" s="898"/>
      <c r="K403" s="898"/>
      <c r="L403" s="899"/>
    </row>
    <row r="404" spans="2:12" x14ac:dyDescent="0.25">
      <c r="B404" s="897"/>
      <c r="C404" s="898"/>
      <c r="D404" s="898"/>
      <c r="E404" s="898"/>
      <c r="F404" s="898"/>
      <c r="G404" s="899"/>
      <c r="H404" s="897"/>
      <c r="I404" s="898"/>
      <c r="J404" s="898"/>
      <c r="K404" s="898"/>
      <c r="L404" s="899"/>
    </row>
    <row r="405" spans="2:12" x14ac:dyDescent="0.25">
      <c r="B405" s="897"/>
      <c r="C405" s="898"/>
      <c r="D405" s="898"/>
      <c r="E405" s="898"/>
      <c r="F405" s="898"/>
      <c r="G405" s="899"/>
      <c r="H405" s="897"/>
      <c r="I405" s="898"/>
      <c r="J405" s="898"/>
      <c r="K405" s="898"/>
      <c r="L405" s="899"/>
    </row>
    <row r="406" spans="2:12" x14ac:dyDescent="0.25">
      <c r="B406" s="897"/>
      <c r="C406" s="898"/>
      <c r="D406" s="898"/>
      <c r="E406" s="898"/>
      <c r="F406" s="898"/>
      <c r="G406" s="899"/>
      <c r="H406" s="897"/>
      <c r="I406" s="898"/>
      <c r="J406" s="898"/>
      <c r="K406" s="898"/>
      <c r="L406" s="899"/>
    </row>
    <row r="407" spans="2:12" x14ac:dyDescent="0.25">
      <c r="B407" s="897"/>
      <c r="C407" s="898"/>
      <c r="D407" s="898"/>
      <c r="E407" s="898"/>
      <c r="F407" s="898"/>
      <c r="G407" s="899"/>
      <c r="H407" s="897"/>
      <c r="I407" s="898"/>
      <c r="J407" s="898"/>
      <c r="K407" s="898"/>
      <c r="L407" s="899"/>
    </row>
    <row r="408" spans="2:12" ht="15" customHeight="1" x14ac:dyDescent="0.25">
      <c r="B408" s="1013" t="s">
        <v>1184</v>
      </c>
      <c r="C408" s="1014"/>
      <c r="D408" s="1014"/>
      <c r="E408" s="1014"/>
      <c r="F408" s="1014"/>
      <c r="G408" s="1015"/>
      <c r="H408" s="1013" t="s">
        <v>1185</v>
      </c>
      <c r="I408" s="1014"/>
      <c r="J408" s="1014"/>
      <c r="K408" s="1014"/>
      <c r="L408" s="1015"/>
    </row>
    <row r="409" spans="2:12" ht="26.25" customHeight="1" x14ac:dyDescent="0.25">
      <c r="B409" s="1016"/>
      <c r="C409" s="1017"/>
      <c r="D409" s="1017"/>
      <c r="E409" s="1017"/>
      <c r="F409" s="1017"/>
      <c r="G409" s="1018"/>
      <c r="H409" s="1016"/>
      <c r="I409" s="1017"/>
      <c r="J409" s="1017"/>
      <c r="K409" s="1017"/>
      <c r="L409" s="1018"/>
    </row>
    <row r="410" spans="2:12" x14ac:dyDescent="0.25">
      <c r="B410" s="897" t="s">
        <v>801</v>
      </c>
      <c r="C410" s="898"/>
      <c r="D410" s="898"/>
      <c r="E410" s="898"/>
      <c r="F410" s="898"/>
      <c r="G410" s="899"/>
      <c r="H410" s="897" t="s">
        <v>802</v>
      </c>
      <c r="I410" s="898"/>
      <c r="J410" s="898"/>
      <c r="K410" s="898"/>
      <c r="L410" s="899"/>
    </row>
    <row r="411" spans="2:12" x14ac:dyDescent="0.25">
      <c r="B411" s="897"/>
      <c r="C411" s="898"/>
      <c r="D411" s="898"/>
      <c r="E411" s="898"/>
      <c r="F411" s="898"/>
      <c r="G411" s="899"/>
      <c r="H411" s="897"/>
      <c r="I411" s="898"/>
      <c r="J411" s="898"/>
      <c r="K411" s="898"/>
      <c r="L411" s="899"/>
    </row>
    <row r="412" spans="2:12" x14ac:dyDescent="0.25">
      <c r="B412" s="897"/>
      <c r="C412" s="898"/>
      <c r="D412" s="898"/>
      <c r="E412" s="898"/>
      <c r="F412" s="898"/>
      <c r="G412" s="899"/>
      <c r="H412" s="897"/>
      <c r="I412" s="898"/>
      <c r="J412" s="898"/>
      <c r="K412" s="898"/>
      <c r="L412" s="899"/>
    </row>
    <row r="413" spans="2:12" x14ac:dyDescent="0.25">
      <c r="B413" s="897"/>
      <c r="C413" s="898"/>
      <c r="D413" s="898"/>
      <c r="E413" s="898"/>
      <c r="F413" s="898"/>
      <c r="G413" s="899"/>
      <c r="H413" s="897"/>
      <c r="I413" s="898"/>
      <c r="J413" s="898"/>
      <c r="K413" s="898"/>
      <c r="L413" s="899"/>
    </row>
    <row r="414" spans="2:12" x14ac:dyDescent="0.25">
      <c r="B414" s="897"/>
      <c r="C414" s="898"/>
      <c r="D414" s="898"/>
      <c r="E414" s="898"/>
      <c r="F414" s="898"/>
      <c r="G414" s="899"/>
      <c r="H414" s="897"/>
      <c r="I414" s="898"/>
      <c r="J414" s="898"/>
      <c r="K414" s="898"/>
      <c r="L414" s="899"/>
    </row>
    <row r="415" spans="2:12" x14ac:dyDescent="0.25">
      <c r="B415" s="897"/>
      <c r="C415" s="898"/>
      <c r="D415" s="898"/>
      <c r="E415" s="898"/>
      <c r="F415" s="898"/>
      <c r="G415" s="899"/>
      <c r="H415" s="897"/>
      <c r="I415" s="898"/>
      <c r="J415" s="898"/>
      <c r="K415" s="898"/>
      <c r="L415" s="899"/>
    </row>
    <row r="416" spans="2:12" x14ac:dyDescent="0.25">
      <c r="B416" s="897"/>
      <c r="C416" s="898"/>
      <c r="D416" s="898"/>
      <c r="E416" s="898"/>
      <c r="F416" s="898"/>
      <c r="G416" s="899"/>
      <c r="H416" s="897"/>
      <c r="I416" s="898"/>
      <c r="J416" s="898"/>
      <c r="K416" s="898"/>
      <c r="L416" s="899"/>
    </row>
    <row r="417" spans="2:12" x14ac:dyDescent="0.25">
      <c r="B417" s="897"/>
      <c r="C417" s="898"/>
      <c r="D417" s="898"/>
      <c r="E417" s="898"/>
      <c r="F417" s="898"/>
      <c r="G417" s="899"/>
      <c r="H417" s="897"/>
      <c r="I417" s="898"/>
      <c r="J417" s="898"/>
      <c r="K417" s="898"/>
      <c r="L417" s="899"/>
    </row>
    <row r="418" spans="2:12" x14ac:dyDescent="0.25">
      <c r="B418" s="897"/>
      <c r="C418" s="898"/>
      <c r="D418" s="898"/>
      <c r="E418" s="898"/>
      <c r="F418" s="898"/>
      <c r="G418" s="899"/>
      <c r="H418" s="897"/>
      <c r="I418" s="898"/>
      <c r="J418" s="898"/>
      <c r="K418" s="898"/>
      <c r="L418" s="899"/>
    </row>
    <row r="419" spans="2:12" x14ac:dyDescent="0.25">
      <c r="B419" s="897"/>
      <c r="C419" s="898"/>
      <c r="D419" s="898"/>
      <c r="E419" s="898"/>
      <c r="F419" s="898"/>
      <c r="G419" s="899"/>
      <c r="H419" s="897"/>
      <c r="I419" s="898"/>
      <c r="J419" s="898"/>
      <c r="K419" s="898"/>
      <c r="L419" s="899"/>
    </row>
    <row r="420" spans="2:12" x14ac:dyDescent="0.25">
      <c r="B420" s="897"/>
      <c r="C420" s="898"/>
      <c r="D420" s="898"/>
      <c r="E420" s="898"/>
      <c r="F420" s="898"/>
      <c r="G420" s="899"/>
      <c r="H420" s="897"/>
      <c r="I420" s="898"/>
      <c r="J420" s="898"/>
      <c r="K420" s="898"/>
      <c r="L420" s="899"/>
    </row>
    <row r="421" spans="2:12" x14ac:dyDescent="0.25">
      <c r="B421" s="897"/>
      <c r="C421" s="898"/>
      <c r="D421" s="898"/>
      <c r="E421" s="898"/>
      <c r="F421" s="898"/>
      <c r="G421" s="899"/>
      <c r="H421" s="897"/>
      <c r="I421" s="898"/>
      <c r="J421" s="898"/>
      <c r="K421" s="898"/>
      <c r="L421" s="899"/>
    </row>
    <row r="422" spans="2:12" x14ac:dyDescent="0.25">
      <c r="B422" s="897"/>
      <c r="C422" s="898"/>
      <c r="D422" s="898"/>
      <c r="E422" s="898"/>
      <c r="F422" s="898"/>
      <c r="G422" s="899"/>
      <c r="H422" s="897"/>
      <c r="I422" s="898"/>
      <c r="J422" s="898"/>
      <c r="K422" s="898"/>
      <c r="L422" s="899"/>
    </row>
    <row r="423" spans="2:12" x14ac:dyDescent="0.25">
      <c r="B423" s="897"/>
      <c r="C423" s="898"/>
      <c r="D423" s="898"/>
      <c r="E423" s="898"/>
      <c r="F423" s="898"/>
      <c r="G423" s="899"/>
      <c r="H423" s="897"/>
      <c r="I423" s="898"/>
      <c r="J423" s="898"/>
      <c r="K423" s="898"/>
      <c r="L423" s="899"/>
    </row>
    <row r="424" spans="2:12" ht="15" customHeight="1" x14ac:dyDescent="0.25">
      <c r="B424" s="1013" t="s">
        <v>1186</v>
      </c>
      <c r="C424" s="1014"/>
      <c r="D424" s="1014"/>
      <c r="E424" s="1014"/>
      <c r="F424" s="1014"/>
      <c r="G424" s="1015"/>
      <c r="H424" s="1013" t="s">
        <v>1187</v>
      </c>
      <c r="I424" s="1014"/>
      <c r="J424" s="1014"/>
      <c r="K424" s="1014"/>
      <c r="L424" s="1015"/>
    </row>
    <row r="425" spans="2:12" x14ac:dyDescent="0.25">
      <c r="B425" s="1016"/>
      <c r="C425" s="1017"/>
      <c r="D425" s="1017"/>
      <c r="E425" s="1017"/>
      <c r="F425" s="1017"/>
      <c r="G425" s="1018"/>
      <c r="H425" s="1016"/>
      <c r="I425" s="1017"/>
      <c r="J425" s="1017"/>
      <c r="K425" s="1017"/>
      <c r="L425" s="1018"/>
    </row>
    <row r="426" spans="2:12" x14ac:dyDescent="0.25">
      <c r="B426" s="897" t="s">
        <v>801</v>
      </c>
      <c r="C426" s="898"/>
      <c r="D426" s="898"/>
      <c r="E426" s="898"/>
      <c r="F426" s="898"/>
      <c r="G426" s="899"/>
      <c r="H426" s="897" t="s">
        <v>802</v>
      </c>
      <c r="I426" s="898"/>
      <c r="J426" s="898"/>
      <c r="K426" s="898"/>
      <c r="L426" s="899"/>
    </row>
    <row r="427" spans="2:12" x14ac:dyDescent="0.25">
      <c r="B427" s="897"/>
      <c r="C427" s="898"/>
      <c r="D427" s="898"/>
      <c r="E427" s="898"/>
      <c r="F427" s="898"/>
      <c r="G427" s="899"/>
      <c r="H427" s="897"/>
      <c r="I427" s="898"/>
      <c r="J427" s="898"/>
      <c r="K427" s="898"/>
      <c r="L427" s="899"/>
    </row>
    <row r="428" spans="2:12" x14ac:dyDescent="0.25">
      <c r="B428" s="897"/>
      <c r="C428" s="898"/>
      <c r="D428" s="898"/>
      <c r="E428" s="898"/>
      <c r="F428" s="898"/>
      <c r="G428" s="899"/>
      <c r="H428" s="897"/>
      <c r="I428" s="898"/>
      <c r="J428" s="898"/>
      <c r="K428" s="898"/>
      <c r="L428" s="899"/>
    </row>
    <row r="429" spans="2:12" x14ac:dyDescent="0.25">
      <c r="B429" s="897"/>
      <c r="C429" s="898"/>
      <c r="D429" s="898"/>
      <c r="E429" s="898"/>
      <c r="F429" s="898"/>
      <c r="G429" s="899"/>
      <c r="H429" s="897"/>
      <c r="I429" s="898"/>
      <c r="J429" s="898"/>
      <c r="K429" s="898"/>
      <c r="L429" s="899"/>
    </row>
    <row r="430" spans="2:12" x14ac:dyDescent="0.25">
      <c r="B430" s="897"/>
      <c r="C430" s="898"/>
      <c r="D430" s="898"/>
      <c r="E430" s="898"/>
      <c r="F430" s="898"/>
      <c r="G430" s="899"/>
      <c r="H430" s="897"/>
      <c r="I430" s="898"/>
      <c r="J430" s="898"/>
      <c r="K430" s="898"/>
      <c r="L430" s="899"/>
    </row>
    <row r="431" spans="2:12" x14ac:dyDescent="0.25">
      <c r="B431" s="897"/>
      <c r="C431" s="898"/>
      <c r="D431" s="898"/>
      <c r="E431" s="898"/>
      <c r="F431" s="898"/>
      <c r="G431" s="899"/>
      <c r="H431" s="897"/>
      <c r="I431" s="898"/>
      <c r="J431" s="898"/>
      <c r="K431" s="898"/>
      <c r="L431" s="899"/>
    </row>
    <row r="432" spans="2:12" x14ac:dyDescent="0.25">
      <c r="B432" s="897"/>
      <c r="C432" s="898"/>
      <c r="D432" s="898"/>
      <c r="E432" s="898"/>
      <c r="F432" s="898"/>
      <c r="G432" s="899"/>
      <c r="H432" s="897"/>
      <c r="I432" s="898"/>
      <c r="J432" s="898"/>
      <c r="K432" s="898"/>
      <c r="L432" s="899"/>
    </row>
    <row r="433" spans="2:12" x14ac:dyDescent="0.25">
      <c r="B433" s="897"/>
      <c r="C433" s="898"/>
      <c r="D433" s="898"/>
      <c r="E433" s="898"/>
      <c r="F433" s="898"/>
      <c r="G433" s="899"/>
      <c r="H433" s="897"/>
      <c r="I433" s="898"/>
      <c r="J433" s="898"/>
      <c r="K433" s="898"/>
      <c r="L433" s="899"/>
    </row>
    <row r="434" spans="2:12" x14ac:dyDescent="0.25">
      <c r="B434" s="897"/>
      <c r="C434" s="898"/>
      <c r="D434" s="898"/>
      <c r="E434" s="898"/>
      <c r="F434" s="898"/>
      <c r="G434" s="899"/>
      <c r="H434" s="897"/>
      <c r="I434" s="898"/>
      <c r="J434" s="898"/>
      <c r="K434" s="898"/>
      <c r="L434" s="899"/>
    </row>
    <row r="435" spans="2:12" x14ac:dyDescent="0.25">
      <c r="B435" s="897"/>
      <c r="C435" s="898"/>
      <c r="D435" s="898"/>
      <c r="E435" s="898"/>
      <c r="F435" s="898"/>
      <c r="G435" s="899"/>
      <c r="H435" s="897"/>
      <c r="I435" s="898"/>
      <c r="J435" s="898"/>
      <c r="K435" s="898"/>
      <c r="L435" s="899"/>
    </row>
    <row r="436" spans="2:12" x14ac:dyDescent="0.25">
      <c r="B436" s="897"/>
      <c r="C436" s="898"/>
      <c r="D436" s="898"/>
      <c r="E436" s="898"/>
      <c r="F436" s="898"/>
      <c r="G436" s="899"/>
      <c r="H436" s="897"/>
      <c r="I436" s="898"/>
      <c r="J436" s="898"/>
      <c r="K436" s="898"/>
      <c r="L436" s="899"/>
    </row>
    <row r="437" spans="2:12" x14ac:dyDescent="0.25">
      <c r="B437" s="897"/>
      <c r="C437" s="898"/>
      <c r="D437" s="898"/>
      <c r="E437" s="898"/>
      <c r="F437" s="898"/>
      <c r="G437" s="899"/>
      <c r="H437" s="897"/>
      <c r="I437" s="898"/>
      <c r="J437" s="898"/>
      <c r="K437" s="898"/>
      <c r="L437" s="899"/>
    </row>
    <row r="438" spans="2:12" x14ac:dyDescent="0.25">
      <c r="B438" s="897"/>
      <c r="C438" s="898"/>
      <c r="D438" s="898"/>
      <c r="E438" s="898"/>
      <c r="F438" s="898"/>
      <c r="G438" s="899"/>
      <c r="H438" s="897"/>
      <c r="I438" s="898"/>
      <c r="J438" s="898"/>
      <c r="K438" s="898"/>
      <c r="L438" s="899"/>
    </row>
    <row r="439" spans="2:12" x14ac:dyDescent="0.25">
      <c r="B439" s="897"/>
      <c r="C439" s="898"/>
      <c r="D439" s="898"/>
      <c r="E439" s="898"/>
      <c r="F439" s="898"/>
      <c r="G439" s="899"/>
      <c r="H439" s="897"/>
      <c r="I439" s="898"/>
      <c r="J439" s="898"/>
      <c r="K439" s="898"/>
      <c r="L439" s="899"/>
    </row>
    <row r="440" spans="2:12" ht="15" customHeight="1" x14ac:dyDescent="0.25">
      <c r="B440" s="1013" t="s">
        <v>1188</v>
      </c>
      <c r="C440" s="1014"/>
      <c r="D440" s="1014"/>
      <c r="E440" s="1014"/>
      <c r="F440" s="1014"/>
      <c r="G440" s="1015"/>
      <c r="H440" s="1013" t="s">
        <v>1189</v>
      </c>
      <c r="I440" s="1014"/>
      <c r="J440" s="1014"/>
      <c r="K440" s="1014"/>
      <c r="L440" s="1015"/>
    </row>
    <row r="441" spans="2:12" ht="15.75" thickBot="1" x14ac:dyDescent="0.3">
      <c r="B441" s="1022"/>
      <c r="C441" s="1023"/>
      <c r="D441" s="1023"/>
      <c r="E441" s="1023"/>
      <c r="F441" s="1023"/>
      <c r="G441" s="1024"/>
      <c r="H441" s="1022"/>
      <c r="I441" s="1023"/>
      <c r="J441" s="1023"/>
      <c r="K441" s="1023"/>
      <c r="L441" s="1024"/>
    </row>
    <row r="442" spans="2:12" ht="24" customHeight="1" thickBot="1" x14ac:dyDescent="0.3">
      <c r="B442" s="1019" t="s">
        <v>810</v>
      </c>
      <c r="C442" s="1020"/>
      <c r="D442" s="1020"/>
      <c r="E442" s="1020"/>
      <c r="F442" s="1020"/>
      <c r="G442" s="1020"/>
      <c r="H442" s="1020"/>
      <c r="I442" s="1020"/>
      <c r="J442" s="1020"/>
      <c r="K442" s="1020"/>
      <c r="L442" s="1021"/>
    </row>
    <row r="443" spans="2:12" x14ac:dyDescent="0.25">
      <c r="B443" s="897" t="s">
        <v>801</v>
      </c>
      <c r="C443" s="898"/>
      <c r="D443" s="898"/>
      <c r="E443" s="898"/>
      <c r="F443" s="898"/>
      <c r="G443" s="899"/>
      <c r="H443" s="897" t="s">
        <v>802</v>
      </c>
      <c r="I443" s="898"/>
      <c r="J443" s="898"/>
      <c r="K443" s="898"/>
      <c r="L443" s="899"/>
    </row>
    <row r="444" spans="2:12" x14ac:dyDescent="0.25">
      <c r="B444" s="897"/>
      <c r="C444" s="898"/>
      <c r="D444" s="898"/>
      <c r="E444" s="898"/>
      <c r="F444" s="898"/>
      <c r="G444" s="899"/>
      <c r="H444" s="897"/>
      <c r="I444" s="898"/>
      <c r="J444" s="898"/>
      <c r="K444" s="898"/>
      <c r="L444" s="899"/>
    </row>
    <row r="445" spans="2:12" x14ac:dyDescent="0.25">
      <c r="B445" s="897"/>
      <c r="C445" s="898"/>
      <c r="D445" s="898"/>
      <c r="E445" s="898"/>
      <c r="F445" s="898"/>
      <c r="G445" s="899"/>
      <c r="H445" s="897"/>
      <c r="I445" s="898"/>
      <c r="J445" s="898"/>
      <c r="K445" s="898"/>
      <c r="L445" s="899"/>
    </row>
    <row r="446" spans="2:12" x14ac:dyDescent="0.25">
      <c r="B446" s="897"/>
      <c r="C446" s="898"/>
      <c r="D446" s="898"/>
      <c r="E446" s="898"/>
      <c r="F446" s="898"/>
      <c r="G446" s="899"/>
      <c r="H446" s="897"/>
      <c r="I446" s="898"/>
      <c r="J446" s="898"/>
      <c r="K446" s="898"/>
      <c r="L446" s="899"/>
    </row>
    <row r="447" spans="2:12" x14ac:dyDescent="0.25">
      <c r="B447" s="897"/>
      <c r="C447" s="898"/>
      <c r="D447" s="898"/>
      <c r="E447" s="898"/>
      <c r="F447" s="898"/>
      <c r="G447" s="899"/>
      <c r="H447" s="897"/>
      <c r="I447" s="898"/>
      <c r="J447" s="898"/>
      <c r="K447" s="898"/>
      <c r="L447" s="899"/>
    </row>
    <row r="448" spans="2:12" x14ac:dyDescent="0.25">
      <c r="B448" s="897"/>
      <c r="C448" s="898"/>
      <c r="D448" s="898"/>
      <c r="E448" s="898"/>
      <c r="F448" s="898"/>
      <c r="G448" s="899"/>
      <c r="H448" s="897"/>
      <c r="I448" s="898"/>
      <c r="J448" s="898"/>
      <c r="K448" s="898"/>
      <c r="L448" s="899"/>
    </row>
    <row r="449" spans="2:12" x14ac:dyDescent="0.25">
      <c r="B449" s="897"/>
      <c r="C449" s="898"/>
      <c r="D449" s="898"/>
      <c r="E449" s="898"/>
      <c r="F449" s="898"/>
      <c r="G449" s="899"/>
      <c r="H449" s="897"/>
      <c r="I449" s="898"/>
      <c r="J449" s="898"/>
      <c r="K449" s="898"/>
      <c r="L449" s="899"/>
    </row>
    <row r="450" spans="2:12" x14ac:dyDescent="0.25">
      <c r="B450" s="897"/>
      <c r="C450" s="898"/>
      <c r="D450" s="898"/>
      <c r="E450" s="898"/>
      <c r="F450" s="898"/>
      <c r="G450" s="899"/>
      <c r="H450" s="897"/>
      <c r="I450" s="898"/>
      <c r="J450" s="898"/>
      <c r="K450" s="898"/>
      <c r="L450" s="899"/>
    </row>
    <row r="451" spans="2:12" x14ac:dyDescent="0.25">
      <c r="B451" s="897"/>
      <c r="C451" s="898"/>
      <c r="D451" s="898"/>
      <c r="E451" s="898"/>
      <c r="F451" s="898"/>
      <c r="G451" s="899"/>
      <c r="H451" s="897"/>
      <c r="I451" s="898"/>
      <c r="J451" s="898"/>
      <c r="K451" s="898"/>
      <c r="L451" s="899"/>
    </row>
    <row r="452" spans="2:12" x14ac:dyDescent="0.25">
      <c r="B452" s="897"/>
      <c r="C452" s="898"/>
      <c r="D452" s="898"/>
      <c r="E452" s="898"/>
      <c r="F452" s="898"/>
      <c r="G452" s="899"/>
      <c r="H452" s="897"/>
      <c r="I452" s="898"/>
      <c r="J452" s="898"/>
      <c r="K452" s="898"/>
      <c r="L452" s="899"/>
    </row>
    <row r="453" spans="2:12" x14ac:dyDescent="0.25">
      <c r="B453" s="897"/>
      <c r="C453" s="898"/>
      <c r="D453" s="898"/>
      <c r="E453" s="898"/>
      <c r="F453" s="898"/>
      <c r="G453" s="899"/>
      <c r="H453" s="897"/>
      <c r="I453" s="898"/>
      <c r="J453" s="898"/>
      <c r="K453" s="898"/>
      <c r="L453" s="899"/>
    </row>
    <row r="454" spans="2:12" x14ac:dyDescent="0.25">
      <c r="B454" s="897"/>
      <c r="C454" s="898"/>
      <c r="D454" s="898"/>
      <c r="E454" s="898"/>
      <c r="F454" s="898"/>
      <c r="G454" s="899"/>
      <c r="H454" s="897"/>
      <c r="I454" s="898"/>
      <c r="J454" s="898"/>
      <c r="K454" s="898"/>
      <c r="L454" s="899"/>
    </row>
    <row r="455" spans="2:12" x14ac:dyDescent="0.25">
      <c r="B455" s="897"/>
      <c r="C455" s="898"/>
      <c r="D455" s="898"/>
      <c r="E455" s="898"/>
      <c r="F455" s="898"/>
      <c r="G455" s="899"/>
      <c r="H455" s="897"/>
      <c r="I455" s="898"/>
      <c r="J455" s="898"/>
      <c r="K455" s="898"/>
      <c r="L455" s="899"/>
    </row>
    <row r="456" spans="2:12" x14ac:dyDescent="0.25">
      <c r="B456" s="897"/>
      <c r="C456" s="898"/>
      <c r="D456" s="898"/>
      <c r="E456" s="898"/>
      <c r="F456" s="898"/>
      <c r="G456" s="899"/>
      <c r="H456" s="897"/>
      <c r="I456" s="898"/>
      <c r="J456" s="898"/>
      <c r="K456" s="898"/>
      <c r="L456" s="899"/>
    </row>
    <row r="457" spans="2:12" x14ac:dyDescent="0.25">
      <c r="B457" s="1008" t="s">
        <v>988</v>
      </c>
      <c r="C457" s="1009"/>
      <c r="D457" s="1009"/>
      <c r="E457" s="1009"/>
      <c r="F457" s="1009"/>
      <c r="G457" s="1009"/>
      <c r="H457" s="1008" t="s">
        <v>988</v>
      </c>
      <c r="I457" s="1009"/>
      <c r="J457" s="1009"/>
      <c r="K457" s="1009"/>
      <c r="L457" s="1009"/>
    </row>
    <row r="458" spans="2:12" x14ac:dyDescent="0.25">
      <c r="B458" s="1009"/>
      <c r="C458" s="1009"/>
      <c r="D458" s="1009"/>
      <c r="E458" s="1009"/>
      <c r="F458" s="1009"/>
      <c r="G458" s="1009"/>
      <c r="H458" s="1009"/>
      <c r="I458" s="1009"/>
      <c r="J458" s="1009"/>
      <c r="K458" s="1009"/>
      <c r="L458" s="1009"/>
    </row>
    <row r="459" spans="2:12" x14ac:dyDescent="0.25">
      <c r="B459" s="897" t="s">
        <v>801</v>
      </c>
      <c r="C459" s="898"/>
      <c r="D459" s="898"/>
      <c r="E459" s="898"/>
      <c r="F459" s="898"/>
      <c r="G459" s="899"/>
      <c r="H459" s="897" t="s">
        <v>802</v>
      </c>
      <c r="I459" s="898"/>
      <c r="J459" s="898"/>
      <c r="K459" s="898"/>
      <c r="L459" s="899"/>
    </row>
    <row r="460" spans="2:12" x14ac:dyDescent="0.25">
      <c r="B460" s="897"/>
      <c r="C460" s="898"/>
      <c r="D460" s="898"/>
      <c r="E460" s="898"/>
      <c r="F460" s="898"/>
      <c r="G460" s="899"/>
      <c r="H460" s="897"/>
      <c r="I460" s="898"/>
      <c r="J460" s="898"/>
      <c r="K460" s="898"/>
      <c r="L460" s="899"/>
    </row>
    <row r="461" spans="2:12" x14ac:dyDescent="0.25">
      <c r="B461" s="897"/>
      <c r="C461" s="898"/>
      <c r="D461" s="898"/>
      <c r="E461" s="898"/>
      <c r="F461" s="898"/>
      <c r="G461" s="899"/>
      <c r="H461" s="897"/>
      <c r="I461" s="898"/>
      <c r="J461" s="898"/>
      <c r="K461" s="898"/>
      <c r="L461" s="899"/>
    </row>
    <row r="462" spans="2:12" x14ac:dyDescent="0.25">
      <c r="B462" s="897"/>
      <c r="C462" s="898"/>
      <c r="D462" s="898"/>
      <c r="E462" s="898"/>
      <c r="F462" s="898"/>
      <c r="G462" s="899"/>
      <c r="H462" s="897"/>
      <c r="I462" s="898"/>
      <c r="J462" s="898"/>
      <c r="K462" s="898"/>
      <c r="L462" s="899"/>
    </row>
    <row r="463" spans="2:12" x14ac:dyDescent="0.25">
      <c r="B463" s="897"/>
      <c r="C463" s="898"/>
      <c r="D463" s="898"/>
      <c r="E463" s="898"/>
      <c r="F463" s="898"/>
      <c r="G463" s="899"/>
      <c r="H463" s="897"/>
      <c r="I463" s="898"/>
      <c r="J463" s="898"/>
      <c r="K463" s="898"/>
      <c r="L463" s="899"/>
    </row>
    <row r="464" spans="2:12" x14ac:dyDescent="0.25">
      <c r="B464" s="897"/>
      <c r="C464" s="898"/>
      <c r="D464" s="898"/>
      <c r="E464" s="898"/>
      <c r="F464" s="898"/>
      <c r="G464" s="899"/>
      <c r="H464" s="897"/>
      <c r="I464" s="898"/>
      <c r="J464" s="898"/>
      <c r="K464" s="898"/>
      <c r="L464" s="899"/>
    </row>
    <row r="465" spans="2:12" x14ac:dyDescent="0.25">
      <c r="B465" s="897"/>
      <c r="C465" s="898"/>
      <c r="D465" s="898"/>
      <c r="E465" s="898"/>
      <c r="F465" s="898"/>
      <c r="G465" s="899"/>
      <c r="H465" s="897"/>
      <c r="I465" s="898"/>
      <c r="J465" s="898"/>
      <c r="K465" s="898"/>
      <c r="L465" s="899"/>
    </row>
    <row r="466" spans="2:12" x14ac:dyDescent="0.25">
      <c r="B466" s="897"/>
      <c r="C466" s="898"/>
      <c r="D466" s="898"/>
      <c r="E466" s="898"/>
      <c r="F466" s="898"/>
      <c r="G466" s="899"/>
      <c r="H466" s="897"/>
      <c r="I466" s="898"/>
      <c r="J466" s="898"/>
      <c r="K466" s="898"/>
      <c r="L466" s="899"/>
    </row>
    <row r="467" spans="2:12" x14ac:dyDescent="0.25">
      <c r="B467" s="897"/>
      <c r="C467" s="898"/>
      <c r="D467" s="898"/>
      <c r="E467" s="898"/>
      <c r="F467" s="898"/>
      <c r="G467" s="899"/>
      <c r="H467" s="897"/>
      <c r="I467" s="898"/>
      <c r="J467" s="898"/>
      <c r="K467" s="898"/>
      <c r="L467" s="899"/>
    </row>
    <row r="468" spans="2:12" x14ac:dyDescent="0.25">
      <c r="B468" s="897"/>
      <c r="C468" s="898"/>
      <c r="D468" s="898"/>
      <c r="E468" s="898"/>
      <c r="F468" s="898"/>
      <c r="G468" s="899"/>
      <c r="H468" s="897"/>
      <c r="I468" s="898"/>
      <c r="J468" s="898"/>
      <c r="K468" s="898"/>
      <c r="L468" s="899"/>
    </row>
    <row r="469" spans="2:12" x14ac:dyDescent="0.25">
      <c r="B469" s="897"/>
      <c r="C469" s="898"/>
      <c r="D469" s="898"/>
      <c r="E469" s="898"/>
      <c r="F469" s="898"/>
      <c r="G469" s="899"/>
      <c r="H469" s="897"/>
      <c r="I469" s="898"/>
      <c r="J469" s="898"/>
      <c r="K469" s="898"/>
      <c r="L469" s="899"/>
    </row>
    <row r="470" spans="2:12" x14ac:dyDescent="0.25">
      <c r="B470" s="897"/>
      <c r="C470" s="898"/>
      <c r="D470" s="898"/>
      <c r="E470" s="898"/>
      <c r="F470" s="898"/>
      <c r="G470" s="899"/>
      <c r="H470" s="897"/>
      <c r="I470" s="898"/>
      <c r="J470" s="898"/>
      <c r="K470" s="898"/>
      <c r="L470" s="899"/>
    </row>
    <row r="471" spans="2:12" x14ac:dyDescent="0.25">
      <c r="B471" s="897"/>
      <c r="C471" s="898"/>
      <c r="D471" s="898"/>
      <c r="E471" s="898"/>
      <c r="F471" s="898"/>
      <c r="G471" s="899"/>
      <c r="H471" s="897"/>
      <c r="I471" s="898"/>
      <c r="J471" s="898"/>
      <c r="K471" s="898"/>
      <c r="L471" s="899"/>
    </row>
    <row r="472" spans="2:12" x14ac:dyDescent="0.25">
      <c r="B472" s="897"/>
      <c r="C472" s="898"/>
      <c r="D472" s="898"/>
      <c r="E472" s="898"/>
      <c r="F472" s="898"/>
      <c r="G472" s="899"/>
      <c r="H472" s="897"/>
      <c r="I472" s="898"/>
      <c r="J472" s="898"/>
      <c r="K472" s="898"/>
      <c r="L472" s="899"/>
    </row>
    <row r="473" spans="2:12" x14ac:dyDescent="0.25">
      <c r="B473" s="1008" t="s">
        <v>1190</v>
      </c>
      <c r="C473" s="1009"/>
      <c r="D473" s="1009"/>
      <c r="E473" s="1009"/>
      <c r="F473" s="1009"/>
      <c r="G473" s="1009"/>
      <c r="H473" s="1008" t="s">
        <v>1191</v>
      </c>
      <c r="I473" s="1009"/>
      <c r="J473" s="1009"/>
      <c r="K473" s="1009"/>
      <c r="L473" s="1009"/>
    </row>
    <row r="474" spans="2:12" x14ac:dyDescent="0.25">
      <c r="B474" s="1009"/>
      <c r="C474" s="1009"/>
      <c r="D474" s="1009"/>
      <c r="E474" s="1009"/>
      <c r="F474" s="1009"/>
      <c r="G474" s="1009"/>
      <c r="H474" s="1009"/>
      <c r="I474" s="1009"/>
      <c r="J474" s="1009"/>
      <c r="K474" s="1009"/>
      <c r="L474" s="1009"/>
    </row>
    <row r="475" spans="2:12" ht="15" customHeight="1" x14ac:dyDescent="0.25">
      <c r="B475" s="986" t="s">
        <v>801</v>
      </c>
      <c r="C475" s="987"/>
      <c r="D475" s="987"/>
      <c r="E475" s="987"/>
      <c r="F475" s="987"/>
      <c r="G475" s="988"/>
      <c r="H475" s="986" t="s">
        <v>802</v>
      </c>
      <c r="I475" s="987"/>
      <c r="J475" s="987"/>
      <c r="K475" s="987"/>
      <c r="L475" s="988"/>
    </row>
    <row r="476" spans="2:12" ht="15" customHeight="1" x14ac:dyDescent="0.25">
      <c r="B476" s="897"/>
      <c r="C476" s="898"/>
      <c r="D476" s="898"/>
      <c r="E476" s="898"/>
      <c r="F476" s="898"/>
      <c r="G476" s="899"/>
      <c r="H476" s="897"/>
      <c r="I476" s="898"/>
      <c r="J476" s="898"/>
      <c r="K476" s="898"/>
      <c r="L476" s="899"/>
    </row>
    <row r="477" spans="2:12" ht="15" customHeight="1" x14ac:dyDescent="0.25">
      <c r="B477" s="897"/>
      <c r="C477" s="898"/>
      <c r="D477" s="898"/>
      <c r="E477" s="898"/>
      <c r="F477" s="898"/>
      <c r="G477" s="899"/>
      <c r="H477" s="897"/>
      <c r="I477" s="898"/>
      <c r="J477" s="898"/>
      <c r="K477" s="898"/>
      <c r="L477" s="899"/>
    </row>
    <row r="478" spans="2:12" ht="15" customHeight="1" x14ac:dyDescent="0.25">
      <c r="B478" s="897"/>
      <c r="C478" s="898"/>
      <c r="D478" s="898"/>
      <c r="E478" s="898"/>
      <c r="F478" s="898"/>
      <c r="G478" s="899"/>
      <c r="H478" s="897"/>
      <c r="I478" s="898"/>
      <c r="J478" s="898"/>
      <c r="K478" s="898"/>
      <c r="L478" s="899"/>
    </row>
    <row r="479" spans="2:12" ht="15" customHeight="1" x14ac:dyDescent="0.25">
      <c r="B479" s="897"/>
      <c r="C479" s="898"/>
      <c r="D479" s="898"/>
      <c r="E479" s="898"/>
      <c r="F479" s="898"/>
      <c r="G479" s="899"/>
      <c r="H479" s="897"/>
      <c r="I479" s="898"/>
      <c r="J479" s="898"/>
      <c r="K479" s="898"/>
      <c r="L479" s="899"/>
    </row>
    <row r="480" spans="2:12" ht="15" customHeight="1" x14ac:dyDescent="0.25">
      <c r="B480" s="897"/>
      <c r="C480" s="898"/>
      <c r="D480" s="898"/>
      <c r="E480" s="898"/>
      <c r="F480" s="898"/>
      <c r="G480" s="899"/>
      <c r="H480" s="897"/>
      <c r="I480" s="898"/>
      <c r="J480" s="898"/>
      <c r="K480" s="898"/>
      <c r="L480" s="899"/>
    </row>
    <row r="481" spans="2:12" ht="15" customHeight="1" x14ac:dyDescent="0.25">
      <c r="B481" s="897"/>
      <c r="C481" s="898"/>
      <c r="D481" s="898"/>
      <c r="E481" s="898"/>
      <c r="F481" s="898"/>
      <c r="G481" s="899"/>
      <c r="H481" s="897"/>
      <c r="I481" s="898"/>
      <c r="J481" s="898"/>
      <c r="K481" s="898"/>
      <c r="L481" s="899"/>
    </row>
    <row r="482" spans="2:12" ht="15" customHeight="1" x14ac:dyDescent="0.25">
      <c r="B482" s="897"/>
      <c r="C482" s="898"/>
      <c r="D482" s="898"/>
      <c r="E482" s="898"/>
      <c r="F482" s="898"/>
      <c r="G482" s="899"/>
      <c r="H482" s="897"/>
      <c r="I482" s="898"/>
      <c r="J482" s="898"/>
      <c r="K482" s="898"/>
      <c r="L482" s="899"/>
    </row>
    <row r="483" spans="2:12" ht="15" customHeight="1" x14ac:dyDescent="0.25">
      <c r="B483" s="897"/>
      <c r="C483" s="898"/>
      <c r="D483" s="898"/>
      <c r="E483" s="898"/>
      <c r="F483" s="898"/>
      <c r="G483" s="899"/>
      <c r="H483" s="897"/>
      <c r="I483" s="898"/>
      <c r="J483" s="898"/>
      <c r="K483" s="898"/>
      <c r="L483" s="899"/>
    </row>
    <row r="484" spans="2:12" ht="15" customHeight="1" x14ac:dyDescent="0.25">
      <c r="B484" s="897"/>
      <c r="C484" s="898"/>
      <c r="D484" s="898"/>
      <c r="E484" s="898"/>
      <c r="F484" s="898"/>
      <c r="G484" s="899"/>
      <c r="H484" s="897"/>
      <c r="I484" s="898"/>
      <c r="J484" s="898"/>
      <c r="K484" s="898"/>
      <c r="L484" s="899"/>
    </row>
    <row r="485" spans="2:12" ht="15" customHeight="1" x14ac:dyDescent="0.25">
      <c r="B485" s="897"/>
      <c r="C485" s="898"/>
      <c r="D485" s="898"/>
      <c r="E485" s="898"/>
      <c r="F485" s="898"/>
      <c r="G485" s="899"/>
      <c r="H485" s="897"/>
      <c r="I485" s="898"/>
      <c r="J485" s="898"/>
      <c r="K485" s="898"/>
      <c r="L485" s="899"/>
    </row>
    <row r="486" spans="2:12" ht="15" customHeight="1" x14ac:dyDescent="0.25">
      <c r="B486" s="897"/>
      <c r="C486" s="898"/>
      <c r="D486" s="898"/>
      <c r="E486" s="898"/>
      <c r="F486" s="898"/>
      <c r="G486" s="899"/>
      <c r="H486" s="897"/>
      <c r="I486" s="898"/>
      <c r="J486" s="898"/>
      <c r="K486" s="898"/>
      <c r="L486" s="899"/>
    </row>
    <row r="487" spans="2:12" ht="15" customHeight="1" x14ac:dyDescent="0.25">
      <c r="B487" s="897"/>
      <c r="C487" s="898"/>
      <c r="D487" s="898"/>
      <c r="E487" s="898"/>
      <c r="F487" s="898"/>
      <c r="G487" s="899"/>
      <c r="H487" s="897"/>
      <c r="I487" s="898"/>
      <c r="J487" s="898"/>
      <c r="K487" s="898"/>
      <c r="L487" s="899"/>
    </row>
    <row r="488" spans="2:12" ht="15" customHeight="1" x14ac:dyDescent="0.25">
      <c r="B488" s="1025"/>
      <c r="C488" s="1026"/>
      <c r="D488" s="1026"/>
      <c r="E488" s="1026"/>
      <c r="F488" s="1026"/>
      <c r="G488" s="1027"/>
      <c r="H488" s="1025"/>
      <c r="I488" s="1026"/>
      <c r="J488" s="1026"/>
      <c r="K488" s="1026"/>
      <c r="L488" s="1027"/>
    </row>
    <row r="489" spans="2:12" x14ac:dyDescent="0.25">
      <c r="B489" s="1013" t="s">
        <v>1192</v>
      </c>
      <c r="C489" s="1028"/>
      <c r="D489" s="1028"/>
      <c r="E489" s="1028"/>
      <c r="F489" s="1028"/>
      <c r="G489" s="1029"/>
      <c r="H489" s="1013" t="s">
        <v>1193</v>
      </c>
      <c r="I489" s="1028"/>
      <c r="J489" s="1028"/>
      <c r="K489" s="1028"/>
      <c r="L489" s="1029"/>
    </row>
    <row r="490" spans="2:12" x14ac:dyDescent="0.25">
      <c r="B490" s="1030"/>
      <c r="C490" s="1031"/>
      <c r="D490" s="1031"/>
      <c r="E490" s="1031"/>
      <c r="F490" s="1031"/>
      <c r="G490" s="1032"/>
      <c r="H490" s="1030"/>
      <c r="I490" s="1031"/>
      <c r="J490" s="1031"/>
      <c r="K490" s="1031"/>
      <c r="L490" s="1032"/>
    </row>
    <row r="491" spans="2:12" x14ac:dyDescent="0.25">
      <c r="B491" s="986" t="s">
        <v>801</v>
      </c>
      <c r="C491" s="987"/>
      <c r="D491" s="987"/>
      <c r="E491" s="987"/>
      <c r="F491" s="987"/>
      <c r="G491" s="988"/>
      <c r="H491" s="986" t="s">
        <v>802</v>
      </c>
      <c r="I491" s="987"/>
      <c r="J491" s="987"/>
      <c r="K491" s="987"/>
      <c r="L491" s="988"/>
    </row>
    <row r="492" spans="2:12" x14ac:dyDescent="0.25">
      <c r="B492" s="897"/>
      <c r="C492" s="898"/>
      <c r="D492" s="898"/>
      <c r="E492" s="898"/>
      <c r="F492" s="898"/>
      <c r="G492" s="899"/>
      <c r="H492" s="897"/>
      <c r="I492" s="898"/>
      <c r="J492" s="898"/>
      <c r="K492" s="898"/>
      <c r="L492" s="899"/>
    </row>
    <row r="493" spans="2:12" x14ac:dyDescent="0.25">
      <c r="B493" s="897"/>
      <c r="C493" s="898"/>
      <c r="D493" s="898"/>
      <c r="E493" s="898"/>
      <c r="F493" s="898"/>
      <c r="G493" s="899"/>
      <c r="H493" s="897"/>
      <c r="I493" s="898"/>
      <c r="J493" s="898"/>
      <c r="K493" s="898"/>
      <c r="L493" s="899"/>
    </row>
    <row r="494" spans="2:12" x14ac:dyDescent="0.25">
      <c r="B494" s="897"/>
      <c r="C494" s="898"/>
      <c r="D494" s="898"/>
      <c r="E494" s="898"/>
      <c r="F494" s="898"/>
      <c r="G494" s="899"/>
      <c r="H494" s="897"/>
      <c r="I494" s="898"/>
      <c r="J494" s="898"/>
      <c r="K494" s="898"/>
      <c r="L494" s="899"/>
    </row>
    <row r="495" spans="2:12" x14ac:dyDescent="0.25">
      <c r="B495" s="897"/>
      <c r="C495" s="898"/>
      <c r="D495" s="898"/>
      <c r="E495" s="898"/>
      <c r="F495" s="898"/>
      <c r="G495" s="899"/>
      <c r="H495" s="897"/>
      <c r="I495" s="898"/>
      <c r="J495" s="898"/>
      <c r="K495" s="898"/>
      <c r="L495" s="899"/>
    </row>
    <row r="496" spans="2:12" x14ac:dyDescent="0.25">
      <c r="B496" s="897"/>
      <c r="C496" s="898"/>
      <c r="D496" s="898"/>
      <c r="E496" s="898"/>
      <c r="F496" s="898"/>
      <c r="G496" s="899"/>
      <c r="H496" s="897"/>
      <c r="I496" s="898"/>
      <c r="J496" s="898"/>
      <c r="K496" s="898"/>
      <c r="L496" s="899"/>
    </row>
    <row r="497" spans="2:12" x14ac:dyDescent="0.25">
      <c r="B497" s="897"/>
      <c r="C497" s="898"/>
      <c r="D497" s="898"/>
      <c r="E497" s="898"/>
      <c r="F497" s="898"/>
      <c r="G497" s="899"/>
      <c r="H497" s="897"/>
      <c r="I497" s="898"/>
      <c r="J497" s="898"/>
      <c r="K497" s="898"/>
      <c r="L497" s="899"/>
    </row>
    <row r="498" spans="2:12" x14ac:dyDescent="0.25">
      <c r="B498" s="897"/>
      <c r="C498" s="898"/>
      <c r="D498" s="898"/>
      <c r="E498" s="898"/>
      <c r="F498" s="898"/>
      <c r="G498" s="899"/>
      <c r="H498" s="897"/>
      <c r="I498" s="898"/>
      <c r="J498" s="898"/>
      <c r="K498" s="898"/>
      <c r="L498" s="899"/>
    </row>
    <row r="499" spans="2:12" x14ac:dyDescent="0.25">
      <c r="B499" s="897"/>
      <c r="C499" s="898"/>
      <c r="D499" s="898"/>
      <c r="E499" s="898"/>
      <c r="F499" s="898"/>
      <c r="G499" s="899"/>
      <c r="H499" s="897"/>
      <c r="I499" s="898"/>
      <c r="J499" s="898"/>
      <c r="K499" s="898"/>
      <c r="L499" s="899"/>
    </row>
    <row r="500" spans="2:12" x14ac:dyDescent="0.25">
      <c r="B500" s="897"/>
      <c r="C500" s="898"/>
      <c r="D500" s="898"/>
      <c r="E500" s="898"/>
      <c r="F500" s="898"/>
      <c r="G500" s="899"/>
      <c r="H500" s="897"/>
      <c r="I500" s="898"/>
      <c r="J500" s="898"/>
      <c r="K500" s="898"/>
      <c r="L500" s="899"/>
    </row>
    <row r="501" spans="2:12" x14ac:dyDescent="0.25">
      <c r="B501" s="897"/>
      <c r="C501" s="898"/>
      <c r="D501" s="898"/>
      <c r="E501" s="898"/>
      <c r="F501" s="898"/>
      <c r="G501" s="899"/>
      <c r="H501" s="897"/>
      <c r="I501" s="898"/>
      <c r="J501" s="898"/>
      <c r="K501" s="898"/>
      <c r="L501" s="899"/>
    </row>
    <row r="502" spans="2:12" x14ac:dyDescent="0.25">
      <c r="B502" s="897"/>
      <c r="C502" s="898"/>
      <c r="D502" s="898"/>
      <c r="E502" s="898"/>
      <c r="F502" s="898"/>
      <c r="G502" s="899"/>
      <c r="H502" s="897"/>
      <c r="I502" s="898"/>
      <c r="J502" s="898"/>
      <c r="K502" s="898"/>
      <c r="L502" s="899"/>
    </row>
    <row r="503" spans="2:12" x14ac:dyDescent="0.25">
      <c r="B503" s="897"/>
      <c r="C503" s="898"/>
      <c r="D503" s="898"/>
      <c r="E503" s="898"/>
      <c r="F503" s="898"/>
      <c r="G503" s="899"/>
      <c r="H503" s="897"/>
      <c r="I503" s="898"/>
      <c r="J503" s="898"/>
      <c r="K503" s="898"/>
      <c r="L503" s="899"/>
    </row>
    <row r="504" spans="2:12" x14ac:dyDescent="0.25">
      <c r="B504" s="1025"/>
      <c r="C504" s="1026"/>
      <c r="D504" s="1026"/>
      <c r="E504" s="1026"/>
      <c r="F504" s="1026"/>
      <c r="G504" s="1027"/>
      <c r="H504" s="1025"/>
      <c r="I504" s="1026"/>
      <c r="J504" s="1026"/>
      <c r="K504" s="1026"/>
      <c r="L504" s="1027"/>
    </row>
    <row r="505" spans="2:12" x14ac:dyDescent="0.25">
      <c r="B505" s="1013" t="s">
        <v>1194</v>
      </c>
      <c r="C505" s="1028"/>
      <c r="D505" s="1028"/>
      <c r="E505" s="1028"/>
      <c r="F505" s="1028"/>
      <c r="G505" s="1029"/>
      <c r="H505" s="1013" t="s">
        <v>1195</v>
      </c>
      <c r="I505" s="1028"/>
      <c r="J505" s="1028"/>
      <c r="K505" s="1028"/>
      <c r="L505" s="1029"/>
    </row>
    <row r="506" spans="2:12" x14ac:dyDescent="0.25">
      <c r="B506" s="1030"/>
      <c r="C506" s="1031"/>
      <c r="D506" s="1031"/>
      <c r="E506" s="1031"/>
      <c r="F506" s="1031"/>
      <c r="G506" s="1032"/>
      <c r="H506" s="1030"/>
      <c r="I506" s="1031"/>
      <c r="J506" s="1031"/>
      <c r="K506" s="1031"/>
      <c r="L506" s="1032"/>
    </row>
    <row r="507" spans="2:12" x14ac:dyDescent="0.25">
      <c r="B507" s="986" t="s">
        <v>801</v>
      </c>
      <c r="C507" s="987"/>
      <c r="D507" s="987"/>
      <c r="E507" s="987"/>
      <c r="F507" s="987"/>
      <c r="G507" s="988"/>
      <c r="H507" s="986" t="s">
        <v>802</v>
      </c>
      <c r="I507" s="987"/>
      <c r="J507" s="987"/>
      <c r="K507" s="987"/>
      <c r="L507" s="988"/>
    </row>
    <row r="508" spans="2:12" x14ac:dyDescent="0.25">
      <c r="B508" s="897"/>
      <c r="C508" s="898"/>
      <c r="D508" s="898"/>
      <c r="E508" s="898"/>
      <c r="F508" s="898"/>
      <c r="G508" s="899"/>
      <c r="H508" s="897"/>
      <c r="I508" s="898"/>
      <c r="J508" s="898"/>
      <c r="K508" s="898"/>
      <c r="L508" s="899"/>
    </row>
    <row r="509" spans="2:12" x14ac:dyDescent="0.25">
      <c r="B509" s="897"/>
      <c r="C509" s="898"/>
      <c r="D509" s="898"/>
      <c r="E509" s="898"/>
      <c r="F509" s="898"/>
      <c r="G509" s="899"/>
      <c r="H509" s="897"/>
      <c r="I509" s="898"/>
      <c r="J509" s="898"/>
      <c r="K509" s="898"/>
      <c r="L509" s="899"/>
    </row>
    <row r="510" spans="2:12" x14ac:dyDescent="0.25">
      <c r="B510" s="897"/>
      <c r="C510" s="898"/>
      <c r="D510" s="898"/>
      <c r="E510" s="898"/>
      <c r="F510" s="898"/>
      <c r="G510" s="899"/>
      <c r="H510" s="897"/>
      <c r="I510" s="898"/>
      <c r="J510" s="898"/>
      <c r="K510" s="898"/>
      <c r="L510" s="899"/>
    </row>
    <row r="511" spans="2:12" x14ac:dyDescent="0.25">
      <c r="B511" s="897"/>
      <c r="C511" s="898"/>
      <c r="D511" s="898"/>
      <c r="E511" s="898"/>
      <c r="F511" s="898"/>
      <c r="G511" s="899"/>
      <c r="H511" s="897"/>
      <c r="I511" s="898"/>
      <c r="J511" s="898"/>
      <c r="K511" s="898"/>
      <c r="L511" s="899"/>
    </row>
    <row r="512" spans="2:12" x14ac:dyDescent="0.25">
      <c r="B512" s="897"/>
      <c r="C512" s="898"/>
      <c r="D512" s="898"/>
      <c r="E512" s="898"/>
      <c r="F512" s="898"/>
      <c r="G512" s="899"/>
      <c r="H512" s="897"/>
      <c r="I512" s="898"/>
      <c r="J512" s="898"/>
      <c r="K512" s="898"/>
      <c r="L512" s="899"/>
    </row>
    <row r="513" spans="2:12" x14ac:dyDescent="0.25">
      <c r="B513" s="897"/>
      <c r="C513" s="898"/>
      <c r="D513" s="898"/>
      <c r="E513" s="898"/>
      <c r="F513" s="898"/>
      <c r="G513" s="899"/>
      <c r="H513" s="897"/>
      <c r="I513" s="898"/>
      <c r="J513" s="898"/>
      <c r="K513" s="898"/>
      <c r="L513" s="899"/>
    </row>
    <row r="514" spans="2:12" x14ac:dyDescent="0.25">
      <c r="B514" s="897"/>
      <c r="C514" s="898"/>
      <c r="D514" s="898"/>
      <c r="E514" s="898"/>
      <c r="F514" s="898"/>
      <c r="G514" s="899"/>
      <c r="H514" s="897"/>
      <c r="I514" s="898"/>
      <c r="J514" s="898"/>
      <c r="K514" s="898"/>
      <c r="L514" s="899"/>
    </row>
    <row r="515" spans="2:12" x14ac:dyDescent="0.25">
      <c r="B515" s="897"/>
      <c r="C515" s="898"/>
      <c r="D515" s="898"/>
      <c r="E515" s="898"/>
      <c r="F515" s="898"/>
      <c r="G515" s="899"/>
      <c r="H515" s="897"/>
      <c r="I515" s="898"/>
      <c r="J515" s="898"/>
      <c r="K515" s="898"/>
      <c r="L515" s="899"/>
    </row>
    <row r="516" spans="2:12" x14ac:dyDescent="0.25">
      <c r="B516" s="897"/>
      <c r="C516" s="898"/>
      <c r="D516" s="898"/>
      <c r="E516" s="898"/>
      <c r="F516" s="898"/>
      <c r="G516" s="899"/>
      <c r="H516" s="897"/>
      <c r="I516" s="898"/>
      <c r="J516" s="898"/>
      <c r="K516" s="898"/>
      <c r="L516" s="899"/>
    </row>
    <row r="517" spans="2:12" x14ac:dyDescent="0.25">
      <c r="B517" s="897"/>
      <c r="C517" s="898"/>
      <c r="D517" s="898"/>
      <c r="E517" s="898"/>
      <c r="F517" s="898"/>
      <c r="G517" s="899"/>
      <c r="H517" s="897"/>
      <c r="I517" s="898"/>
      <c r="J517" s="898"/>
      <c r="K517" s="898"/>
      <c r="L517" s="899"/>
    </row>
    <row r="518" spans="2:12" x14ac:dyDescent="0.25">
      <c r="B518" s="897"/>
      <c r="C518" s="898"/>
      <c r="D518" s="898"/>
      <c r="E518" s="898"/>
      <c r="F518" s="898"/>
      <c r="G518" s="899"/>
      <c r="H518" s="897"/>
      <c r="I518" s="898"/>
      <c r="J518" s="898"/>
      <c r="K518" s="898"/>
      <c r="L518" s="899"/>
    </row>
    <row r="519" spans="2:12" x14ac:dyDescent="0.25">
      <c r="B519" s="897"/>
      <c r="C519" s="898"/>
      <c r="D519" s="898"/>
      <c r="E519" s="898"/>
      <c r="F519" s="898"/>
      <c r="G519" s="899"/>
      <c r="H519" s="897"/>
      <c r="I519" s="898"/>
      <c r="J519" s="898"/>
      <c r="K519" s="898"/>
      <c r="L519" s="899"/>
    </row>
    <row r="520" spans="2:12" x14ac:dyDescent="0.25">
      <c r="B520" s="1025"/>
      <c r="C520" s="1026"/>
      <c r="D520" s="1026"/>
      <c r="E520" s="1026"/>
      <c r="F520" s="1026"/>
      <c r="G520" s="1027"/>
      <c r="H520" s="1025"/>
      <c r="I520" s="1026"/>
      <c r="J520" s="1026"/>
      <c r="K520" s="1026"/>
      <c r="L520" s="1027"/>
    </row>
    <row r="521" spans="2:12" x14ac:dyDescent="0.25">
      <c r="B521" s="1013" t="s">
        <v>1196</v>
      </c>
      <c r="C521" s="1028"/>
      <c r="D521" s="1028"/>
      <c r="E521" s="1028"/>
      <c r="F521" s="1028"/>
      <c r="G521" s="1029"/>
      <c r="H521" s="1013" t="s">
        <v>1197</v>
      </c>
      <c r="I521" s="1028"/>
      <c r="J521" s="1028"/>
      <c r="K521" s="1028"/>
      <c r="L521" s="1029"/>
    </row>
    <row r="522" spans="2:12" x14ac:dyDescent="0.25">
      <c r="B522" s="1030"/>
      <c r="C522" s="1031"/>
      <c r="D522" s="1031"/>
      <c r="E522" s="1031"/>
      <c r="F522" s="1031"/>
      <c r="G522" s="1032"/>
      <c r="H522" s="1030"/>
      <c r="I522" s="1031"/>
      <c r="J522" s="1031"/>
      <c r="K522" s="1031"/>
      <c r="L522" s="1032"/>
    </row>
    <row r="523" spans="2:12" x14ac:dyDescent="0.25">
      <c r="B523" s="986" t="s">
        <v>801</v>
      </c>
      <c r="C523" s="987"/>
      <c r="D523" s="987"/>
      <c r="E523" s="987"/>
      <c r="F523" s="987"/>
      <c r="G523" s="988"/>
      <c r="H523" s="986" t="s">
        <v>802</v>
      </c>
      <c r="I523" s="987"/>
      <c r="J523" s="987"/>
      <c r="K523" s="987"/>
      <c r="L523" s="988"/>
    </row>
    <row r="524" spans="2:12" x14ac:dyDescent="0.25">
      <c r="B524" s="897"/>
      <c r="C524" s="898"/>
      <c r="D524" s="898"/>
      <c r="E524" s="898"/>
      <c r="F524" s="898"/>
      <c r="G524" s="899"/>
      <c r="H524" s="897"/>
      <c r="I524" s="898"/>
      <c r="J524" s="898"/>
      <c r="K524" s="898"/>
      <c r="L524" s="899"/>
    </row>
    <row r="525" spans="2:12" x14ac:dyDescent="0.25">
      <c r="B525" s="897"/>
      <c r="C525" s="898"/>
      <c r="D525" s="898"/>
      <c r="E525" s="898"/>
      <c r="F525" s="898"/>
      <c r="G525" s="899"/>
      <c r="H525" s="897"/>
      <c r="I525" s="898"/>
      <c r="J525" s="898"/>
      <c r="K525" s="898"/>
      <c r="L525" s="899"/>
    </row>
    <row r="526" spans="2:12" x14ac:dyDescent="0.25">
      <c r="B526" s="897"/>
      <c r="C526" s="898"/>
      <c r="D526" s="898"/>
      <c r="E526" s="898"/>
      <c r="F526" s="898"/>
      <c r="G526" s="899"/>
      <c r="H526" s="897"/>
      <c r="I526" s="898"/>
      <c r="J526" s="898"/>
      <c r="K526" s="898"/>
      <c r="L526" s="899"/>
    </row>
    <row r="527" spans="2:12" x14ac:dyDescent="0.25">
      <c r="B527" s="897"/>
      <c r="C527" s="898"/>
      <c r="D527" s="898"/>
      <c r="E527" s="898"/>
      <c r="F527" s="898"/>
      <c r="G527" s="899"/>
      <c r="H527" s="897"/>
      <c r="I527" s="898"/>
      <c r="J527" s="898"/>
      <c r="K527" s="898"/>
      <c r="L527" s="899"/>
    </row>
    <row r="528" spans="2:12" x14ac:dyDescent="0.25">
      <c r="B528" s="897"/>
      <c r="C528" s="898"/>
      <c r="D528" s="898"/>
      <c r="E528" s="898"/>
      <c r="F528" s="898"/>
      <c r="G528" s="899"/>
      <c r="H528" s="897"/>
      <c r="I528" s="898"/>
      <c r="J528" s="898"/>
      <c r="K528" s="898"/>
      <c r="L528" s="899"/>
    </row>
    <row r="529" spans="2:12" x14ac:dyDescent="0.25">
      <c r="B529" s="897"/>
      <c r="C529" s="898"/>
      <c r="D529" s="898"/>
      <c r="E529" s="898"/>
      <c r="F529" s="898"/>
      <c r="G529" s="899"/>
      <c r="H529" s="897"/>
      <c r="I529" s="898"/>
      <c r="J529" s="898"/>
      <c r="K529" s="898"/>
      <c r="L529" s="899"/>
    </row>
    <row r="530" spans="2:12" x14ac:dyDescent="0.25">
      <c r="B530" s="897"/>
      <c r="C530" s="898"/>
      <c r="D530" s="898"/>
      <c r="E530" s="898"/>
      <c r="F530" s="898"/>
      <c r="G530" s="899"/>
      <c r="H530" s="897"/>
      <c r="I530" s="898"/>
      <c r="J530" s="898"/>
      <c r="K530" s="898"/>
      <c r="L530" s="899"/>
    </row>
    <row r="531" spans="2:12" x14ac:dyDescent="0.25">
      <c r="B531" s="897"/>
      <c r="C531" s="898"/>
      <c r="D531" s="898"/>
      <c r="E531" s="898"/>
      <c r="F531" s="898"/>
      <c r="G531" s="899"/>
      <c r="H531" s="897"/>
      <c r="I531" s="898"/>
      <c r="J531" s="898"/>
      <c r="K531" s="898"/>
      <c r="L531" s="899"/>
    </row>
    <row r="532" spans="2:12" x14ac:dyDescent="0.25">
      <c r="B532" s="897"/>
      <c r="C532" s="898"/>
      <c r="D532" s="898"/>
      <c r="E532" s="898"/>
      <c r="F532" s="898"/>
      <c r="G532" s="899"/>
      <c r="H532" s="897"/>
      <c r="I532" s="898"/>
      <c r="J532" s="898"/>
      <c r="K532" s="898"/>
      <c r="L532" s="899"/>
    </row>
    <row r="533" spans="2:12" x14ac:dyDescent="0.25">
      <c r="B533" s="897"/>
      <c r="C533" s="898"/>
      <c r="D533" s="898"/>
      <c r="E533" s="898"/>
      <c r="F533" s="898"/>
      <c r="G533" s="899"/>
      <c r="H533" s="897"/>
      <c r="I533" s="898"/>
      <c r="J533" s="898"/>
      <c r="K533" s="898"/>
      <c r="L533" s="899"/>
    </row>
    <row r="534" spans="2:12" x14ac:dyDescent="0.25">
      <c r="B534" s="897"/>
      <c r="C534" s="898"/>
      <c r="D534" s="898"/>
      <c r="E534" s="898"/>
      <c r="F534" s="898"/>
      <c r="G534" s="899"/>
      <c r="H534" s="897"/>
      <c r="I534" s="898"/>
      <c r="J534" s="898"/>
      <c r="K534" s="898"/>
      <c r="L534" s="899"/>
    </row>
    <row r="535" spans="2:12" x14ac:dyDescent="0.25">
      <c r="B535" s="897"/>
      <c r="C535" s="898"/>
      <c r="D535" s="898"/>
      <c r="E535" s="898"/>
      <c r="F535" s="898"/>
      <c r="G535" s="899"/>
      <c r="H535" s="897"/>
      <c r="I535" s="898"/>
      <c r="J535" s="898"/>
      <c r="K535" s="898"/>
      <c r="L535" s="899"/>
    </row>
    <row r="536" spans="2:12" x14ac:dyDescent="0.25">
      <c r="B536" s="1025"/>
      <c r="C536" s="1026"/>
      <c r="D536" s="1026"/>
      <c r="E536" s="1026"/>
      <c r="F536" s="1026"/>
      <c r="G536" s="1027"/>
      <c r="H536" s="1025"/>
      <c r="I536" s="1026"/>
      <c r="J536" s="1026"/>
      <c r="K536" s="1026"/>
      <c r="L536" s="1027"/>
    </row>
    <row r="537" spans="2:12" x14ac:dyDescent="0.25">
      <c r="B537" s="1013" t="s">
        <v>1198</v>
      </c>
      <c r="C537" s="1028"/>
      <c r="D537" s="1028"/>
      <c r="E537" s="1028"/>
      <c r="F537" s="1028"/>
      <c r="G537" s="1029"/>
      <c r="H537" s="1013" t="s">
        <v>989</v>
      </c>
      <c r="I537" s="1028"/>
      <c r="J537" s="1028"/>
      <c r="K537" s="1028"/>
      <c r="L537" s="1029"/>
    </row>
    <row r="538" spans="2:12" x14ac:dyDescent="0.25">
      <c r="B538" s="1030"/>
      <c r="C538" s="1031"/>
      <c r="D538" s="1031"/>
      <c r="E538" s="1031"/>
      <c r="F538" s="1031"/>
      <c r="G538" s="1032"/>
      <c r="H538" s="1030"/>
      <c r="I538" s="1031"/>
      <c r="J538" s="1031"/>
      <c r="K538" s="1031"/>
      <c r="L538" s="1032"/>
    </row>
    <row r="539" spans="2:12" x14ac:dyDescent="0.25">
      <c r="B539" s="986" t="s">
        <v>801</v>
      </c>
      <c r="C539" s="987"/>
      <c r="D539" s="987"/>
      <c r="E539" s="987"/>
      <c r="F539" s="987"/>
      <c r="G539" s="988"/>
      <c r="H539" s="986" t="s">
        <v>802</v>
      </c>
      <c r="I539" s="987"/>
      <c r="J539" s="987"/>
      <c r="K539" s="987"/>
      <c r="L539" s="988"/>
    </row>
    <row r="540" spans="2:12" x14ac:dyDescent="0.25">
      <c r="B540" s="897"/>
      <c r="C540" s="898"/>
      <c r="D540" s="898"/>
      <c r="E540" s="898"/>
      <c r="F540" s="898"/>
      <c r="G540" s="899"/>
      <c r="H540" s="897"/>
      <c r="I540" s="898"/>
      <c r="J540" s="898"/>
      <c r="K540" s="898"/>
      <c r="L540" s="899"/>
    </row>
    <row r="541" spans="2:12" x14ac:dyDescent="0.25">
      <c r="B541" s="897"/>
      <c r="C541" s="898"/>
      <c r="D541" s="898"/>
      <c r="E541" s="898"/>
      <c r="F541" s="898"/>
      <c r="G541" s="899"/>
      <c r="H541" s="897"/>
      <c r="I541" s="898"/>
      <c r="J541" s="898"/>
      <c r="K541" s="898"/>
      <c r="L541" s="899"/>
    </row>
    <row r="542" spans="2:12" x14ac:dyDescent="0.25">
      <c r="B542" s="897"/>
      <c r="C542" s="898"/>
      <c r="D542" s="898"/>
      <c r="E542" s="898"/>
      <c r="F542" s="898"/>
      <c r="G542" s="899"/>
      <c r="H542" s="897"/>
      <c r="I542" s="898"/>
      <c r="J542" s="898"/>
      <c r="K542" s="898"/>
      <c r="L542" s="899"/>
    </row>
    <row r="543" spans="2:12" x14ac:dyDescent="0.25">
      <c r="B543" s="897"/>
      <c r="C543" s="898"/>
      <c r="D543" s="898"/>
      <c r="E543" s="898"/>
      <c r="F543" s="898"/>
      <c r="G543" s="899"/>
      <c r="H543" s="897"/>
      <c r="I543" s="898"/>
      <c r="J543" s="898"/>
      <c r="K543" s="898"/>
      <c r="L543" s="899"/>
    </row>
    <row r="544" spans="2:12" x14ac:dyDescent="0.25">
      <c r="B544" s="897"/>
      <c r="C544" s="898"/>
      <c r="D544" s="898"/>
      <c r="E544" s="898"/>
      <c r="F544" s="898"/>
      <c r="G544" s="899"/>
      <c r="H544" s="897"/>
      <c r="I544" s="898"/>
      <c r="J544" s="898"/>
      <c r="K544" s="898"/>
      <c r="L544" s="899"/>
    </row>
    <row r="545" spans="2:12" x14ac:dyDescent="0.25">
      <c r="B545" s="897"/>
      <c r="C545" s="898"/>
      <c r="D545" s="898"/>
      <c r="E545" s="898"/>
      <c r="F545" s="898"/>
      <c r="G545" s="899"/>
      <c r="H545" s="897"/>
      <c r="I545" s="898"/>
      <c r="J545" s="898"/>
      <c r="K545" s="898"/>
      <c r="L545" s="899"/>
    </row>
    <row r="546" spans="2:12" x14ac:dyDescent="0.25">
      <c r="B546" s="897"/>
      <c r="C546" s="898"/>
      <c r="D546" s="898"/>
      <c r="E546" s="898"/>
      <c r="F546" s="898"/>
      <c r="G546" s="899"/>
      <c r="H546" s="897"/>
      <c r="I546" s="898"/>
      <c r="J546" s="898"/>
      <c r="K546" s="898"/>
      <c r="L546" s="899"/>
    </row>
    <row r="547" spans="2:12" x14ac:dyDescent="0.25">
      <c r="B547" s="897"/>
      <c r="C547" s="898"/>
      <c r="D547" s="898"/>
      <c r="E547" s="898"/>
      <c r="F547" s="898"/>
      <c r="G547" s="899"/>
      <c r="H547" s="897"/>
      <c r="I547" s="898"/>
      <c r="J547" s="898"/>
      <c r="K547" s="898"/>
      <c r="L547" s="899"/>
    </row>
    <row r="548" spans="2:12" x14ac:dyDescent="0.25">
      <c r="B548" s="897"/>
      <c r="C548" s="898"/>
      <c r="D548" s="898"/>
      <c r="E548" s="898"/>
      <c r="F548" s="898"/>
      <c r="G548" s="899"/>
      <c r="H548" s="897"/>
      <c r="I548" s="898"/>
      <c r="J548" s="898"/>
      <c r="K548" s="898"/>
      <c r="L548" s="899"/>
    </row>
    <row r="549" spans="2:12" x14ac:dyDescent="0.25">
      <c r="B549" s="897"/>
      <c r="C549" s="898"/>
      <c r="D549" s="898"/>
      <c r="E549" s="898"/>
      <c r="F549" s="898"/>
      <c r="G549" s="899"/>
      <c r="H549" s="897"/>
      <c r="I549" s="898"/>
      <c r="J549" s="898"/>
      <c r="K549" s="898"/>
      <c r="L549" s="899"/>
    </row>
    <row r="550" spans="2:12" x14ac:dyDescent="0.25">
      <c r="B550" s="897"/>
      <c r="C550" s="898"/>
      <c r="D550" s="898"/>
      <c r="E550" s="898"/>
      <c r="F550" s="898"/>
      <c r="G550" s="899"/>
      <c r="H550" s="897"/>
      <c r="I550" s="898"/>
      <c r="J550" s="898"/>
      <c r="K550" s="898"/>
      <c r="L550" s="899"/>
    </row>
    <row r="551" spans="2:12" x14ac:dyDescent="0.25">
      <c r="B551" s="897"/>
      <c r="C551" s="898"/>
      <c r="D551" s="898"/>
      <c r="E551" s="898"/>
      <c r="F551" s="898"/>
      <c r="G551" s="899"/>
      <c r="H551" s="897"/>
      <c r="I551" s="898"/>
      <c r="J551" s="898"/>
      <c r="K551" s="898"/>
      <c r="L551" s="899"/>
    </row>
    <row r="552" spans="2:12" x14ac:dyDescent="0.25">
      <c r="B552" s="1025"/>
      <c r="C552" s="1026"/>
      <c r="D552" s="1026"/>
      <c r="E552" s="1026"/>
      <c r="F552" s="1026"/>
      <c r="G552" s="1027"/>
      <c r="H552" s="1025"/>
      <c r="I552" s="1026"/>
      <c r="J552" s="1026"/>
      <c r="K552" s="1026"/>
      <c r="L552" s="1027"/>
    </row>
    <row r="553" spans="2:12" x14ac:dyDescent="0.25">
      <c r="B553" s="1033" t="s">
        <v>791</v>
      </c>
      <c r="C553" s="1028"/>
      <c r="D553" s="1028"/>
      <c r="E553" s="1028"/>
      <c r="F553" s="1028"/>
      <c r="G553" s="1029"/>
      <c r="H553" s="1013" t="s">
        <v>811</v>
      </c>
      <c r="I553" s="1028"/>
      <c r="J553" s="1028"/>
      <c r="K553" s="1028"/>
      <c r="L553" s="1029"/>
    </row>
    <row r="554" spans="2:12" x14ac:dyDescent="0.25">
      <c r="B554" s="1030"/>
      <c r="C554" s="1031"/>
      <c r="D554" s="1031"/>
      <c r="E554" s="1031"/>
      <c r="F554" s="1031"/>
      <c r="G554" s="1032"/>
      <c r="H554" s="1030"/>
      <c r="I554" s="1031"/>
      <c r="J554" s="1031"/>
      <c r="K554" s="1031"/>
      <c r="L554" s="1032"/>
    </row>
    <row r="555" spans="2:12" x14ac:dyDescent="0.25">
      <c r="B555" s="986" t="s">
        <v>801</v>
      </c>
      <c r="C555" s="987"/>
      <c r="D555" s="987"/>
      <c r="E555" s="987"/>
      <c r="F555" s="987"/>
      <c r="G555" s="988"/>
      <c r="H555" s="986" t="s">
        <v>802</v>
      </c>
      <c r="I555" s="987"/>
      <c r="J555" s="987"/>
      <c r="K555" s="987"/>
      <c r="L555" s="988"/>
    </row>
    <row r="556" spans="2:12" x14ac:dyDescent="0.25">
      <c r="B556" s="897"/>
      <c r="C556" s="898"/>
      <c r="D556" s="898"/>
      <c r="E556" s="898"/>
      <c r="F556" s="898"/>
      <c r="G556" s="899"/>
      <c r="H556" s="897"/>
      <c r="I556" s="898"/>
      <c r="J556" s="898"/>
      <c r="K556" s="898"/>
      <c r="L556" s="899"/>
    </row>
    <row r="557" spans="2:12" x14ac:dyDescent="0.25">
      <c r="B557" s="897"/>
      <c r="C557" s="898"/>
      <c r="D557" s="898"/>
      <c r="E557" s="898"/>
      <c r="F557" s="898"/>
      <c r="G557" s="899"/>
      <c r="H557" s="897"/>
      <c r="I557" s="898"/>
      <c r="J557" s="898"/>
      <c r="K557" s="898"/>
      <c r="L557" s="899"/>
    </row>
    <row r="558" spans="2:12" x14ac:dyDescent="0.25">
      <c r="B558" s="897"/>
      <c r="C558" s="898"/>
      <c r="D558" s="898"/>
      <c r="E558" s="898"/>
      <c r="F558" s="898"/>
      <c r="G558" s="899"/>
      <c r="H558" s="897"/>
      <c r="I558" s="898"/>
      <c r="J558" s="898"/>
      <c r="K558" s="898"/>
      <c r="L558" s="899"/>
    </row>
    <row r="559" spans="2:12" x14ac:dyDescent="0.25">
      <c r="B559" s="897"/>
      <c r="C559" s="898"/>
      <c r="D559" s="898"/>
      <c r="E559" s="898"/>
      <c r="F559" s="898"/>
      <c r="G559" s="899"/>
      <c r="H559" s="897"/>
      <c r="I559" s="898"/>
      <c r="J559" s="898"/>
      <c r="K559" s="898"/>
      <c r="L559" s="899"/>
    </row>
    <row r="560" spans="2:12" x14ac:dyDescent="0.25">
      <c r="B560" s="897"/>
      <c r="C560" s="898"/>
      <c r="D560" s="898"/>
      <c r="E560" s="898"/>
      <c r="F560" s="898"/>
      <c r="G560" s="899"/>
      <c r="H560" s="897"/>
      <c r="I560" s="898"/>
      <c r="J560" s="898"/>
      <c r="K560" s="898"/>
      <c r="L560" s="899"/>
    </row>
    <row r="561" spans="2:12" x14ac:dyDescent="0.25">
      <c r="B561" s="897"/>
      <c r="C561" s="898"/>
      <c r="D561" s="898"/>
      <c r="E561" s="898"/>
      <c r="F561" s="898"/>
      <c r="G561" s="899"/>
      <c r="H561" s="897"/>
      <c r="I561" s="898"/>
      <c r="J561" s="898"/>
      <c r="K561" s="898"/>
      <c r="L561" s="899"/>
    </row>
    <row r="562" spans="2:12" x14ac:dyDescent="0.25">
      <c r="B562" s="897"/>
      <c r="C562" s="898"/>
      <c r="D562" s="898"/>
      <c r="E562" s="898"/>
      <c r="F562" s="898"/>
      <c r="G562" s="899"/>
      <c r="H562" s="897"/>
      <c r="I562" s="898"/>
      <c r="J562" s="898"/>
      <c r="K562" s="898"/>
      <c r="L562" s="899"/>
    </row>
    <row r="563" spans="2:12" x14ac:dyDescent="0.25">
      <c r="B563" s="897"/>
      <c r="C563" s="898"/>
      <c r="D563" s="898"/>
      <c r="E563" s="898"/>
      <c r="F563" s="898"/>
      <c r="G563" s="899"/>
      <c r="H563" s="897"/>
      <c r="I563" s="898"/>
      <c r="J563" s="898"/>
      <c r="K563" s="898"/>
      <c r="L563" s="899"/>
    </row>
    <row r="564" spans="2:12" x14ac:dyDescent="0.25">
      <c r="B564" s="897"/>
      <c r="C564" s="898"/>
      <c r="D564" s="898"/>
      <c r="E564" s="898"/>
      <c r="F564" s="898"/>
      <c r="G564" s="899"/>
      <c r="H564" s="897"/>
      <c r="I564" s="898"/>
      <c r="J564" s="898"/>
      <c r="K564" s="898"/>
      <c r="L564" s="899"/>
    </row>
    <row r="565" spans="2:12" x14ac:dyDescent="0.25">
      <c r="B565" s="897"/>
      <c r="C565" s="898"/>
      <c r="D565" s="898"/>
      <c r="E565" s="898"/>
      <c r="F565" s="898"/>
      <c r="G565" s="899"/>
      <c r="H565" s="897"/>
      <c r="I565" s="898"/>
      <c r="J565" s="898"/>
      <c r="K565" s="898"/>
      <c r="L565" s="899"/>
    </row>
    <row r="566" spans="2:12" x14ac:dyDescent="0.25">
      <c r="B566" s="897"/>
      <c r="C566" s="898"/>
      <c r="D566" s="898"/>
      <c r="E566" s="898"/>
      <c r="F566" s="898"/>
      <c r="G566" s="899"/>
      <c r="H566" s="897"/>
      <c r="I566" s="898"/>
      <c r="J566" s="898"/>
      <c r="K566" s="898"/>
      <c r="L566" s="899"/>
    </row>
    <row r="567" spans="2:12" x14ac:dyDescent="0.25">
      <c r="B567" s="897"/>
      <c r="C567" s="898"/>
      <c r="D567" s="898"/>
      <c r="E567" s="898"/>
      <c r="F567" s="898"/>
      <c r="G567" s="899"/>
      <c r="H567" s="897"/>
      <c r="I567" s="898"/>
      <c r="J567" s="898"/>
      <c r="K567" s="898"/>
      <c r="L567" s="899"/>
    </row>
    <row r="568" spans="2:12" x14ac:dyDescent="0.25">
      <c r="B568" s="1025"/>
      <c r="C568" s="1026"/>
      <c r="D568" s="1026"/>
      <c r="E568" s="1026"/>
      <c r="F568" s="1026"/>
      <c r="G568" s="1027"/>
      <c r="H568" s="1025"/>
      <c r="I568" s="1026"/>
      <c r="J568" s="1026"/>
      <c r="K568" s="1026"/>
      <c r="L568" s="1027"/>
    </row>
    <row r="569" spans="2:12" x14ac:dyDescent="0.25">
      <c r="B569" s="1033" t="s">
        <v>792</v>
      </c>
      <c r="C569" s="1028"/>
      <c r="D569" s="1028"/>
      <c r="E569" s="1028"/>
      <c r="F569" s="1028"/>
      <c r="G569" s="1029"/>
      <c r="H569" s="1013" t="s">
        <v>990</v>
      </c>
      <c r="I569" s="1028"/>
      <c r="J569" s="1028"/>
      <c r="K569" s="1028"/>
      <c r="L569" s="1029"/>
    </row>
    <row r="570" spans="2:12" x14ac:dyDescent="0.25">
      <c r="B570" s="1030"/>
      <c r="C570" s="1031"/>
      <c r="D570" s="1031"/>
      <c r="E570" s="1031"/>
      <c r="F570" s="1031"/>
      <c r="G570" s="1032"/>
      <c r="H570" s="1030"/>
      <c r="I570" s="1031"/>
      <c r="J570" s="1031"/>
      <c r="K570" s="1031"/>
      <c r="L570" s="1032"/>
    </row>
    <row r="571" spans="2:12" x14ac:dyDescent="0.25">
      <c r="B571" s="986" t="s">
        <v>801</v>
      </c>
      <c r="C571" s="987"/>
      <c r="D571" s="987"/>
      <c r="E571" s="987"/>
      <c r="F571" s="987"/>
      <c r="G571" s="988"/>
      <c r="H571" s="986" t="s">
        <v>802</v>
      </c>
      <c r="I571" s="987"/>
      <c r="J571" s="987"/>
      <c r="K571" s="987"/>
      <c r="L571" s="988"/>
    </row>
    <row r="572" spans="2:12" x14ac:dyDescent="0.25">
      <c r="B572" s="897"/>
      <c r="C572" s="898"/>
      <c r="D572" s="898"/>
      <c r="E572" s="898"/>
      <c r="F572" s="898"/>
      <c r="G572" s="899"/>
      <c r="H572" s="897"/>
      <c r="I572" s="898"/>
      <c r="J572" s="898"/>
      <c r="K572" s="898"/>
      <c r="L572" s="899"/>
    </row>
    <row r="573" spans="2:12" x14ac:dyDescent="0.25">
      <c r="B573" s="897"/>
      <c r="C573" s="898"/>
      <c r="D573" s="898"/>
      <c r="E573" s="898"/>
      <c r="F573" s="898"/>
      <c r="G573" s="899"/>
      <c r="H573" s="897"/>
      <c r="I573" s="898"/>
      <c r="J573" s="898"/>
      <c r="K573" s="898"/>
      <c r="L573" s="899"/>
    </row>
    <row r="574" spans="2:12" x14ac:dyDescent="0.25">
      <c r="B574" s="897"/>
      <c r="C574" s="898"/>
      <c r="D574" s="898"/>
      <c r="E574" s="898"/>
      <c r="F574" s="898"/>
      <c r="G574" s="899"/>
      <c r="H574" s="897"/>
      <c r="I574" s="898"/>
      <c r="J574" s="898"/>
      <c r="K574" s="898"/>
      <c r="L574" s="899"/>
    </row>
    <row r="575" spans="2:12" x14ac:dyDescent="0.25">
      <c r="B575" s="897"/>
      <c r="C575" s="898"/>
      <c r="D575" s="898"/>
      <c r="E575" s="898"/>
      <c r="F575" s="898"/>
      <c r="G575" s="899"/>
      <c r="H575" s="897"/>
      <c r="I575" s="898"/>
      <c r="J575" s="898"/>
      <c r="K575" s="898"/>
      <c r="L575" s="899"/>
    </row>
    <row r="576" spans="2:12" x14ac:dyDescent="0.25">
      <c r="B576" s="897"/>
      <c r="C576" s="898"/>
      <c r="D576" s="898"/>
      <c r="E576" s="898"/>
      <c r="F576" s="898"/>
      <c r="G576" s="899"/>
      <c r="H576" s="897"/>
      <c r="I576" s="898"/>
      <c r="J576" s="898"/>
      <c r="K576" s="898"/>
      <c r="L576" s="899"/>
    </row>
    <row r="577" spans="2:12" x14ac:dyDescent="0.25">
      <c r="B577" s="897"/>
      <c r="C577" s="898"/>
      <c r="D577" s="898"/>
      <c r="E577" s="898"/>
      <c r="F577" s="898"/>
      <c r="G577" s="899"/>
      <c r="H577" s="897"/>
      <c r="I577" s="898"/>
      <c r="J577" s="898"/>
      <c r="K577" s="898"/>
      <c r="L577" s="899"/>
    </row>
    <row r="578" spans="2:12" x14ac:dyDescent="0.25">
      <c r="B578" s="897"/>
      <c r="C578" s="898"/>
      <c r="D578" s="898"/>
      <c r="E578" s="898"/>
      <c r="F578" s="898"/>
      <c r="G578" s="899"/>
      <c r="H578" s="897"/>
      <c r="I578" s="898"/>
      <c r="J578" s="898"/>
      <c r="K578" s="898"/>
      <c r="L578" s="899"/>
    </row>
    <row r="579" spans="2:12" x14ac:dyDescent="0.25">
      <c r="B579" s="897"/>
      <c r="C579" s="898"/>
      <c r="D579" s="898"/>
      <c r="E579" s="898"/>
      <c r="F579" s="898"/>
      <c r="G579" s="899"/>
      <c r="H579" s="897"/>
      <c r="I579" s="898"/>
      <c r="J579" s="898"/>
      <c r="K579" s="898"/>
      <c r="L579" s="899"/>
    </row>
    <row r="580" spans="2:12" x14ac:dyDescent="0.25">
      <c r="B580" s="897"/>
      <c r="C580" s="898"/>
      <c r="D580" s="898"/>
      <c r="E580" s="898"/>
      <c r="F580" s="898"/>
      <c r="G580" s="899"/>
      <c r="H580" s="897"/>
      <c r="I580" s="898"/>
      <c r="J580" s="898"/>
      <c r="K580" s="898"/>
      <c r="L580" s="899"/>
    </row>
    <row r="581" spans="2:12" x14ac:dyDescent="0.25">
      <c r="B581" s="897"/>
      <c r="C581" s="898"/>
      <c r="D581" s="898"/>
      <c r="E581" s="898"/>
      <c r="F581" s="898"/>
      <c r="G581" s="899"/>
      <c r="H581" s="897"/>
      <c r="I581" s="898"/>
      <c r="J581" s="898"/>
      <c r="K581" s="898"/>
      <c r="L581" s="899"/>
    </row>
    <row r="582" spans="2:12" x14ac:dyDescent="0.25">
      <c r="B582" s="897"/>
      <c r="C582" s="898"/>
      <c r="D582" s="898"/>
      <c r="E582" s="898"/>
      <c r="F582" s="898"/>
      <c r="G582" s="899"/>
      <c r="H582" s="897"/>
      <c r="I582" s="898"/>
      <c r="J582" s="898"/>
      <c r="K582" s="898"/>
      <c r="L582" s="899"/>
    </row>
    <row r="583" spans="2:12" x14ac:dyDescent="0.25">
      <c r="B583" s="897"/>
      <c r="C583" s="898"/>
      <c r="D583" s="898"/>
      <c r="E583" s="898"/>
      <c r="F583" s="898"/>
      <c r="G583" s="899"/>
      <c r="H583" s="897"/>
      <c r="I583" s="898"/>
      <c r="J583" s="898"/>
      <c r="K583" s="898"/>
      <c r="L583" s="899"/>
    </row>
    <row r="584" spans="2:12" x14ac:dyDescent="0.25">
      <c r="B584" s="1025"/>
      <c r="C584" s="1026"/>
      <c r="D584" s="1026"/>
      <c r="E584" s="1026"/>
      <c r="F584" s="1026"/>
      <c r="G584" s="1027"/>
      <c r="H584" s="1025"/>
      <c r="I584" s="1026"/>
      <c r="J584" s="1026"/>
      <c r="K584" s="1026"/>
      <c r="L584" s="1027"/>
    </row>
    <row r="585" spans="2:12" x14ac:dyDescent="0.25">
      <c r="B585" s="1013" t="s">
        <v>812</v>
      </c>
      <c r="C585" s="1028"/>
      <c r="D585" s="1028"/>
      <c r="E585" s="1028"/>
      <c r="F585" s="1028"/>
      <c r="G585" s="1029"/>
      <c r="H585" s="1013" t="s">
        <v>991</v>
      </c>
      <c r="I585" s="1028"/>
      <c r="J585" s="1028"/>
      <c r="K585" s="1028"/>
      <c r="L585" s="1029"/>
    </row>
    <row r="586" spans="2:12" x14ac:dyDescent="0.25">
      <c r="B586" s="1030"/>
      <c r="C586" s="1031"/>
      <c r="D586" s="1031"/>
      <c r="E586" s="1031"/>
      <c r="F586" s="1031"/>
      <c r="G586" s="1032"/>
      <c r="H586" s="1030"/>
      <c r="I586" s="1031"/>
      <c r="J586" s="1031"/>
      <c r="K586" s="1031"/>
      <c r="L586" s="1032"/>
    </row>
    <row r="587" spans="2:12" x14ac:dyDescent="0.25">
      <c r="B587" s="986" t="s">
        <v>801</v>
      </c>
      <c r="C587" s="987"/>
      <c r="D587" s="987"/>
      <c r="E587" s="987"/>
      <c r="F587" s="987"/>
      <c r="G587" s="988"/>
      <c r="H587" s="986" t="s">
        <v>802</v>
      </c>
      <c r="I587" s="987"/>
      <c r="J587" s="987"/>
      <c r="K587" s="987"/>
      <c r="L587" s="988"/>
    </row>
    <row r="588" spans="2:12" x14ac:dyDescent="0.25">
      <c r="B588" s="897"/>
      <c r="C588" s="898"/>
      <c r="D588" s="898"/>
      <c r="E588" s="898"/>
      <c r="F588" s="898"/>
      <c r="G588" s="899"/>
      <c r="H588" s="897"/>
      <c r="I588" s="898"/>
      <c r="J588" s="898"/>
      <c r="K588" s="898"/>
      <c r="L588" s="899"/>
    </row>
    <row r="589" spans="2:12" x14ac:dyDescent="0.25">
      <c r="B589" s="897"/>
      <c r="C589" s="898"/>
      <c r="D589" s="898"/>
      <c r="E589" s="898"/>
      <c r="F589" s="898"/>
      <c r="G589" s="899"/>
      <c r="H589" s="897"/>
      <c r="I589" s="898"/>
      <c r="J589" s="898"/>
      <c r="K589" s="898"/>
      <c r="L589" s="899"/>
    </row>
    <row r="590" spans="2:12" x14ac:dyDescent="0.25">
      <c r="B590" s="897"/>
      <c r="C590" s="898"/>
      <c r="D590" s="898"/>
      <c r="E590" s="898"/>
      <c r="F590" s="898"/>
      <c r="G590" s="899"/>
      <c r="H590" s="897"/>
      <c r="I590" s="898"/>
      <c r="J590" s="898"/>
      <c r="K590" s="898"/>
      <c r="L590" s="899"/>
    </row>
    <row r="591" spans="2:12" x14ac:dyDescent="0.25">
      <c r="B591" s="897"/>
      <c r="C591" s="898"/>
      <c r="D591" s="898"/>
      <c r="E591" s="898"/>
      <c r="F591" s="898"/>
      <c r="G591" s="899"/>
      <c r="H591" s="897"/>
      <c r="I591" s="898"/>
      <c r="J591" s="898"/>
      <c r="K591" s="898"/>
      <c r="L591" s="899"/>
    </row>
    <row r="592" spans="2:12" x14ac:dyDescent="0.25">
      <c r="B592" s="897"/>
      <c r="C592" s="898"/>
      <c r="D592" s="898"/>
      <c r="E592" s="898"/>
      <c r="F592" s="898"/>
      <c r="G592" s="899"/>
      <c r="H592" s="897"/>
      <c r="I592" s="898"/>
      <c r="J592" s="898"/>
      <c r="K592" s="898"/>
      <c r="L592" s="899"/>
    </row>
    <row r="593" spans="2:12" x14ac:dyDescent="0.25">
      <c r="B593" s="897"/>
      <c r="C593" s="898"/>
      <c r="D593" s="898"/>
      <c r="E593" s="898"/>
      <c r="F593" s="898"/>
      <c r="G593" s="899"/>
      <c r="H593" s="897"/>
      <c r="I593" s="898"/>
      <c r="J593" s="898"/>
      <c r="K593" s="898"/>
      <c r="L593" s="899"/>
    </row>
    <row r="594" spans="2:12" x14ac:dyDescent="0.25">
      <c r="B594" s="897"/>
      <c r="C594" s="898"/>
      <c r="D594" s="898"/>
      <c r="E594" s="898"/>
      <c r="F594" s="898"/>
      <c r="G594" s="899"/>
      <c r="H594" s="897"/>
      <c r="I594" s="898"/>
      <c r="J594" s="898"/>
      <c r="K594" s="898"/>
      <c r="L594" s="899"/>
    </row>
    <row r="595" spans="2:12" x14ac:dyDescent="0.25">
      <c r="B595" s="897"/>
      <c r="C595" s="898"/>
      <c r="D595" s="898"/>
      <c r="E595" s="898"/>
      <c r="F595" s="898"/>
      <c r="G595" s="899"/>
      <c r="H595" s="897"/>
      <c r="I595" s="898"/>
      <c r="J595" s="898"/>
      <c r="K595" s="898"/>
      <c r="L595" s="899"/>
    </row>
    <row r="596" spans="2:12" x14ac:dyDescent="0.25">
      <c r="B596" s="897"/>
      <c r="C596" s="898"/>
      <c r="D596" s="898"/>
      <c r="E596" s="898"/>
      <c r="F596" s="898"/>
      <c r="G596" s="899"/>
      <c r="H596" s="897"/>
      <c r="I596" s="898"/>
      <c r="J596" s="898"/>
      <c r="K596" s="898"/>
      <c r="L596" s="899"/>
    </row>
    <row r="597" spans="2:12" x14ac:dyDescent="0.25">
      <c r="B597" s="897"/>
      <c r="C597" s="898"/>
      <c r="D597" s="898"/>
      <c r="E597" s="898"/>
      <c r="F597" s="898"/>
      <c r="G597" s="899"/>
      <c r="H597" s="897"/>
      <c r="I597" s="898"/>
      <c r="J597" s="898"/>
      <c r="K597" s="898"/>
      <c r="L597" s="899"/>
    </row>
    <row r="598" spans="2:12" x14ac:dyDescent="0.25">
      <c r="B598" s="897"/>
      <c r="C598" s="898"/>
      <c r="D598" s="898"/>
      <c r="E598" s="898"/>
      <c r="F598" s="898"/>
      <c r="G598" s="899"/>
      <c r="H598" s="897"/>
      <c r="I598" s="898"/>
      <c r="J598" s="898"/>
      <c r="K598" s="898"/>
      <c r="L598" s="899"/>
    </row>
    <row r="599" spans="2:12" x14ac:dyDescent="0.25">
      <c r="B599" s="897"/>
      <c r="C599" s="898"/>
      <c r="D599" s="898"/>
      <c r="E599" s="898"/>
      <c r="F599" s="898"/>
      <c r="G599" s="899"/>
      <c r="H599" s="897"/>
      <c r="I599" s="898"/>
      <c r="J599" s="898"/>
      <c r="K599" s="898"/>
      <c r="L599" s="899"/>
    </row>
    <row r="600" spans="2:12" x14ac:dyDescent="0.25">
      <c r="B600" s="1025"/>
      <c r="C600" s="1026"/>
      <c r="D600" s="1026"/>
      <c r="E600" s="1026"/>
      <c r="F600" s="1026"/>
      <c r="G600" s="1027"/>
      <c r="H600" s="1025"/>
      <c r="I600" s="1026"/>
      <c r="J600" s="1026"/>
      <c r="K600" s="1026"/>
      <c r="L600" s="1027"/>
    </row>
    <row r="601" spans="2:12" ht="15" customHeight="1" x14ac:dyDescent="0.25">
      <c r="B601" s="1013" t="s">
        <v>992</v>
      </c>
      <c r="C601" s="1028"/>
      <c r="D601" s="1028"/>
      <c r="E601" s="1028"/>
      <c r="F601" s="1028"/>
      <c r="G601" s="1029"/>
      <c r="H601" s="1013" t="s">
        <v>992</v>
      </c>
      <c r="I601" s="1028"/>
      <c r="J601" s="1028"/>
      <c r="K601" s="1028"/>
      <c r="L601" s="1029"/>
    </row>
    <row r="602" spans="2:12" x14ac:dyDescent="0.25">
      <c r="B602" s="1030"/>
      <c r="C602" s="1031"/>
      <c r="D602" s="1031"/>
      <c r="E602" s="1031"/>
      <c r="F602" s="1031"/>
      <c r="G602" s="1032"/>
      <c r="H602" s="1030"/>
      <c r="I602" s="1031"/>
      <c r="J602" s="1031"/>
      <c r="K602" s="1031"/>
      <c r="L602" s="1032"/>
    </row>
    <row r="603" spans="2:12" x14ac:dyDescent="0.25">
      <c r="B603" s="986"/>
      <c r="C603" s="987"/>
      <c r="D603" s="987"/>
      <c r="E603" s="987"/>
      <c r="F603" s="987"/>
      <c r="G603" s="988"/>
      <c r="H603" s="986" t="s">
        <v>802</v>
      </c>
      <c r="I603" s="987"/>
      <c r="J603" s="987"/>
      <c r="K603" s="987"/>
      <c r="L603" s="988"/>
    </row>
    <row r="604" spans="2:12" x14ac:dyDescent="0.25">
      <c r="B604" s="897"/>
      <c r="C604" s="898"/>
      <c r="D604" s="898"/>
      <c r="E604" s="898"/>
      <c r="F604" s="898"/>
      <c r="G604" s="899"/>
      <c r="H604" s="897"/>
      <c r="I604" s="898"/>
      <c r="J604" s="898"/>
      <c r="K604" s="898"/>
      <c r="L604" s="899"/>
    </row>
    <row r="605" spans="2:12" x14ac:dyDescent="0.25">
      <c r="B605" s="897"/>
      <c r="C605" s="898"/>
      <c r="D605" s="898"/>
      <c r="E605" s="898"/>
      <c r="F605" s="898"/>
      <c r="G605" s="899"/>
      <c r="H605" s="897"/>
      <c r="I605" s="898"/>
      <c r="J605" s="898"/>
      <c r="K605" s="898"/>
      <c r="L605" s="899"/>
    </row>
    <row r="606" spans="2:12" x14ac:dyDescent="0.25">
      <c r="B606" s="897"/>
      <c r="C606" s="898"/>
      <c r="D606" s="898"/>
      <c r="E606" s="898"/>
      <c r="F606" s="898"/>
      <c r="G606" s="899"/>
      <c r="H606" s="897"/>
      <c r="I606" s="898"/>
      <c r="J606" s="898"/>
      <c r="K606" s="898"/>
      <c r="L606" s="899"/>
    </row>
    <row r="607" spans="2:12" x14ac:dyDescent="0.25">
      <c r="B607" s="897"/>
      <c r="C607" s="898"/>
      <c r="D607" s="898"/>
      <c r="E607" s="898"/>
      <c r="F607" s="898"/>
      <c r="G607" s="899"/>
      <c r="H607" s="897"/>
      <c r="I607" s="898"/>
      <c r="J607" s="898"/>
      <c r="K607" s="898"/>
      <c r="L607" s="899"/>
    </row>
    <row r="608" spans="2:12" x14ac:dyDescent="0.25">
      <c r="B608" s="897"/>
      <c r="C608" s="898"/>
      <c r="D608" s="898"/>
      <c r="E608" s="898"/>
      <c r="F608" s="898"/>
      <c r="G608" s="899"/>
      <c r="H608" s="897"/>
      <c r="I608" s="898"/>
      <c r="J608" s="898"/>
      <c r="K608" s="898"/>
      <c r="L608" s="899"/>
    </row>
    <row r="609" spans="2:13" x14ac:dyDescent="0.25">
      <c r="B609" s="897"/>
      <c r="C609" s="898"/>
      <c r="D609" s="898"/>
      <c r="E609" s="898"/>
      <c r="F609" s="898"/>
      <c r="G609" s="899"/>
      <c r="H609" s="897"/>
      <c r="I609" s="898"/>
      <c r="J609" s="898"/>
      <c r="K609" s="898"/>
      <c r="L609" s="899"/>
    </row>
    <row r="610" spans="2:13" x14ac:dyDescent="0.25">
      <c r="B610" s="897"/>
      <c r="C610" s="898"/>
      <c r="D610" s="898"/>
      <c r="E610" s="898"/>
      <c r="F610" s="898"/>
      <c r="G610" s="899"/>
      <c r="H610" s="897"/>
      <c r="I610" s="898"/>
      <c r="J610" s="898"/>
      <c r="K610" s="898"/>
      <c r="L610" s="899"/>
    </row>
    <row r="611" spans="2:13" x14ac:dyDescent="0.25">
      <c r="B611" s="897"/>
      <c r="C611" s="898"/>
      <c r="D611" s="898"/>
      <c r="E611" s="898"/>
      <c r="F611" s="898"/>
      <c r="G611" s="899"/>
      <c r="H611" s="897"/>
      <c r="I611" s="898"/>
      <c r="J611" s="898"/>
      <c r="K611" s="898"/>
      <c r="L611" s="899"/>
    </row>
    <row r="612" spans="2:13" x14ac:dyDescent="0.25">
      <c r="B612" s="897"/>
      <c r="C612" s="898"/>
      <c r="D612" s="898"/>
      <c r="E612" s="898"/>
      <c r="F612" s="898"/>
      <c r="G612" s="899"/>
      <c r="H612" s="897"/>
      <c r="I612" s="898"/>
      <c r="J612" s="898"/>
      <c r="K612" s="898"/>
      <c r="L612" s="899"/>
    </row>
    <row r="613" spans="2:13" x14ac:dyDescent="0.25">
      <c r="B613" s="897"/>
      <c r="C613" s="898"/>
      <c r="D613" s="898"/>
      <c r="E613" s="898"/>
      <c r="F613" s="898"/>
      <c r="G613" s="899"/>
      <c r="H613" s="897"/>
      <c r="I613" s="898"/>
      <c r="J613" s="898"/>
      <c r="K613" s="898"/>
      <c r="L613" s="899"/>
    </row>
    <row r="614" spans="2:13" x14ac:dyDescent="0.25">
      <c r="B614" s="897"/>
      <c r="C614" s="898"/>
      <c r="D614" s="898"/>
      <c r="E614" s="898"/>
      <c r="F614" s="898"/>
      <c r="G614" s="899"/>
      <c r="H614" s="897"/>
      <c r="I614" s="898"/>
      <c r="J614" s="898"/>
      <c r="K614" s="898"/>
      <c r="L614" s="899"/>
    </row>
    <row r="615" spans="2:13" x14ac:dyDescent="0.25">
      <c r="B615" s="897"/>
      <c r="C615" s="898"/>
      <c r="D615" s="898"/>
      <c r="E615" s="898"/>
      <c r="F615" s="898"/>
      <c r="G615" s="899"/>
      <c r="H615" s="897"/>
      <c r="I615" s="898"/>
      <c r="J615" s="898"/>
      <c r="K615" s="898"/>
      <c r="L615" s="899"/>
    </row>
    <row r="616" spans="2:13" x14ac:dyDescent="0.25">
      <c r="B616" s="1025"/>
      <c r="C616" s="1026"/>
      <c r="D616" s="1026"/>
      <c r="E616" s="1026"/>
      <c r="F616" s="1026"/>
      <c r="G616" s="1027"/>
      <c r="H616" s="1025"/>
      <c r="I616" s="1026"/>
      <c r="J616" s="1026"/>
      <c r="K616" s="1026"/>
      <c r="L616" s="1027"/>
    </row>
    <row r="617" spans="2:13" ht="15" customHeight="1" x14ac:dyDescent="0.25">
      <c r="B617" s="1013" t="s">
        <v>1199</v>
      </c>
      <c r="C617" s="1014"/>
      <c r="D617" s="1014"/>
      <c r="E617" s="1014"/>
      <c r="F617" s="1014"/>
      <c r="G617" s="1015"/>
      <c r="H617" s="1013" t="s">
        <v>1200</v>
      </c>
      <c r="I617" s="1014"/>
      <c r="J617" s="1014"/>
      <c r="K617" s="1014"/>
      <c r="L617" s="1014"/>
      <c r="M617" s="1015"/>
    </row>
    <row r="618" spans="2:13" ht="30.75" customHeight="1" x14ac:dyDescent="0.25">
      <c r="B618" s="1016"/>
      <c r="C618" s="1017"/>
      <c r="D618" s="1017"/>
      <c r="E618" s="1017"/>
      <c r="F618" s="1017"/>
      <c r="G618" s="1018"/>
      <c r="H618" s="1016"/>
      <c r="I618" s="1017"/>
      <c r="J618" s="1017"/>
      <c r="K618" s="1017"/>
      <c r="L618" s="1017"/>
      <c r="M618" s="1018"/>
    </row>
    <row r="619" spans="2:13" hidden="1" x14ac:dyDescent="0.25">
      <c r="B619" s="986" t="s">
        <v>801</v>
      </c>
      <c r="C619" s="987"/>
      <c r="D619" s="987"/>
      <c r="E619" s="987"/>
      <c r="F619" s="987"/>
      <c r="G619" s="988"/>
      <c r="H619" s="986" t="s">
        <v>802</v>
      </c>
      <c r="I619" s="987"/>
      <c r="J619" s="987"/>
      <c r="K619" s="987"/>
      <c r="L619" s="988"/>
    </row>
    <row r="620" spans="2:13" hidden="1" x14ac:dyDescent="0.25">
      <c r="B620" s="897"/>
      <c r="C620" s="898"/>
      <c r="D620" s="898"/>
      <c r="E620" s="898"/>
      <c r="F620" s="898"/>
      <c r="G620" s="899"/>
      <c r="H620" s="897"/>
      <c r="I620" s="898"/>
      <c r="J620" s="898"/>
      <c r="K620" s="898"/>
      <c r="L620" s="899"/>
    </row>
    <row r="621" spans="2:13" hidden="1" x14ac:dyDescent="0.25">
      <c r="B621" s="897"/>
      <c r="C621" s="898"/>
      <c r="D621" s="898"/>
      <c r="E621" s="898"/>
      <c r="F621" s="898"/>
      <c r="G621" s="899"/>
      <c r="H621" s="897"/>
      <c r="I621" s="898"/>
      <c r="J621" s="898"/>
      <c r="K621" s="898"/>
      <c r="L621" s="899"/>
    </row>
    <row r="622" spans="2:13" hidden="1" x14ac:dyDescent="0.25">
      <c r="B622" s="897"/>
      <c r="C622" s="898"/>
      <c r="D622" s="898"/>
      <c r="E622" s="898"/>
      <c r="F622" s="898"/>
      <c r="G622" s="899"/>
      <c r="H622" s="897"/>
      <c r="I622" s="898"/>
      <c r="J622" s="898"/>
      <c r="K622" s="898"/>
      <c r="L622" s="899"/>
    </row>
    <row r="623" spans="2:13" hidden="1" x14ac:dyDescent="0.25">
      <c r="B623" s="897"/>
      <c r="C623" s="898"/>
      <c r="D623" s="898"/>
      <c r="E623" s="898"/>
      <c r="F623" s="898"/>
      <c r="G623" s="899"/>
      <c r="H623" s="897"/>
      <c r="I623" s="898"/>
      <c r="J623" s="898"/>
      <c r="K623" s="898"/>
      <c r="L623" s="899"/>
    </row>
    <row r="624" spans="2:13" hidden="1" x14ac:dyDescent="0.25">
      <c r="B624" s="897"/>
      <c r="C624" s="898"/>
      <c r="D624" s="898"/>
      <c r="E624" s="898"/>
      <c r="F624" s="898"/>
      <c r="G624" s="899"/>
      <c r="H624" s="897"/>
      <c r="I624" s="898"/>
      <c r="J624" s="898"/>
      <c r="K624" s="898"/>
      <c r="L624" s="899"/>
    </row>
    <row r="625" spans="2:12" hidden="1" x14ac:dyDescent="0.25">
      <c r="B625" s="897"/>
      <c r="C625" s="898"/>
      <c r="D625" s="898"/>
      <c r="E625" s="898"/>
      <c r="F625" s="898"/>
      <c r="G625" s="899"/>
      <c r="H625" s="897"/>
      <c r="I625" s="898"/>
      <c r="J625" s="898"/>
      <c r="K625" s="898"/>
      <c r="L625" s="899"/>
    </row>
    <row r="626" spans="2:12" hidden="1" x14ac:dyDescent="0.25">
      <c r="B626" s="897"/>
      <c r="C626" s="898"/>
      <c r="D626" s="898"/>
      <c r="E626" s="898"/>
      <c r="F626" s="898"/>
      <c r="G626" s="899"/>
      <c r="H626" s="897"/>
      <c r="I626" s="898"/>
      <c r="J626" s="898"/>
      <c r="K626" s="898"/>
      <c r="L626" s="899"/>
    </row>
    <row r="627" spans="2:12" hidden="1" x14ac:dyDescent="0.25">
      <c r="B627" s="897"/>
      <c r="C627" s="898"/>
      <c r="D627" s="898"/>
      <c r="E627" s="898"/>
      <c r="F627" s="898"/>
      <c r="G627" s="899"/>
      <c r="H627" s="897"/>
      <c r="I627" s="898"/>
      <c r="J627" s="898"/>
      <c r="K627" s="898"/>
      <c r="L627" s="899"/>
    </row>
    <row r="628" spans="2:12" hidden="1" x14ac:dyDescent="0.25">
      <c r="B628" s="897"/>
      <c r="C628" s="898"/>
      <c r="D628" s="898"/>
      <c r="E628" s="898"/>
      <c r="F628" s="898"/>
      <c r="G628" s="899"/>
      <c r="H628" s="897"/>
      <c r="I628" s="898"/>
      <c r="J628" s="898"/>
      <c r="K628" s="898"/>
      <c r="L628" s="899"/>
    </row>
    <row r="629" spans="2:12" hidden="1" x14ac:dyDescent="0.25">
      <c r="B629" s="897"/>
      <c r="C629" s="898"/>
      <c r="D629" s="898"/>
      <c r="E629" s="898"/>
      <c r="F629" s="898"/>
      <c r="G629" s="899"/>
      <c r="H629" s="897"/>
      <c r="I629" s="898"/>
      <c r="J629" s="898"/>
      <c r="K629" s="898"/>
      <c r="L629" s="899"/>
    </row>
    <row r="630" spans="2:12" hidden="1" x14ac:dyDescent="0.25">
      <c r="B630" s="897"/>
      <c r="C630" s="898"/>
      <c r="D630" s="898"/>
      <c r="E630" s="898"/>
      <c r="F630" s="898"/>
      <c r="G630" s="899"/>
      <c r="H630" s="897"/>
      <c r="I630" s="898"/>
      <c r="J630" s="898"/>
      <c r="K630" s="898"/>
      <c r="L630" s="899"/>
    </row>
    <row r="631" spans="2:12" hidden="1" x14ac:dyDescent="0.25">
      <c r="B631" s="897"/>
      <c r="C631" s="898"/>
      <c r="D631" s="898"/>
      <c r="E631" s="898"/>
      <c r="F631" s="898"/>
      <c r="G631" s="899"/>
      <c r="H631" s="897"/>
      <c r="I631" s="898"/>
      <c r="J631" s="898"/>
      <c r="K631" s="898"/>
      <c r="L631" s="899"/>
    </row>
    <row r="632" spans="2:12" hidden="1" x14ac:dyDescent="0.25">
      <c r="B632" s="1025"/>
      <c r="C632" s="1026"/>
      <c r="D632" s="1026"/>
      <c r="E632" s="1026"/>
      <c r="F632" s="1026"/>
      <c r="G632" s="1027"/>
      <c r="H632" s="1025"/>
      <c r="I632" s="1026"/>
      <c r="J632" s="1026"/>
      <c r="K632" s="1026"/>
      <c r="L632" s="1027"/>
    </row>
    <row r="633" spans="2:12" hidden="1" x14ac:dyDescent="0.25">
      <c r="B633" s="1037"/>
      <c r="C633" s="1038"/>
      <c r="D633" s="1038"/>
      <c r="E633" s="1038"/>
      <c r="F633" s="1038"/>
      <c r="G633" s="1039"/>
      <c r="H633" s="1037"/>
      <c r="I633" s="1038"/>
      <c r="J633" s="1038"/>
      <c r="K633" s="1038"/>
      <c r="L633" s="1039"/>
    </row>
    <row r="634" spans="2:12" ht="1.5" customHeight="1" thickBot="1" x14ac:dyDescent="0.3">
      <c r="B634" s="1040"/>
      <c r="C634" s="907"/>
      <c r="D634" s="907"/>
      <c r="E634" s="907"/>
      <c r="F634" s="907"/>
      <c r="G634" s="1041"/>
      <c r="H634" s="1040"/>
      <c r="I634" s="907"/>
      <c r="J634" s="907"/>
      <c r="K634" s="907"/>
      <c r="L634" s="1041"/>
    </row>
    <row r="635" spans="2:12" ht="25.5" customHeight="1" thickBot="1" x14ac:dyDescent="0.3">
      <c r="B635" s="1034" t="s">
        <v>813</v>
      </c>
      <c r="C635" s="1035"/>
      <c r="D635" s="1035"/>
      <c r="E635" s="1035"/>
      <c r="F635" s="1035"/>
      <c r="G635" s="1035"/>
      <c r="H635" s="1035"/>
      <c r="I635" s="1035"/>
      <c r="J635" s="1035"/>
      <c r="K635" s="1035"/>
      <c r="L635" s="1036"/>
    </row>
    <row r="636" spans="2:12" x14ac:dyDescent="0.25">
      <c r="B636" s="897" t="s">
        <v>801</v>
      </c>
      <c r="C636" s="898"/>
      <c r="D636" s="898"/>
      <c r="E636" s="898"/>
      <c r="F636" s="898"/>
      <c r="G636" s="899"/>
      <c r="H636" s="897" t="s">
        <v>802</v>
      </c>
      <c r="I636" s="898"/>
      <c r="J636" s="898"/>
      <c r="K636" s="898"/>
      <c r="L636" s="899"/>
    </row>
    <row r="637" spans="2:12" x14ac:dyDescent="0.25">
      <c r="B637" s="897"/>
      <c r="C637" s="898"/>
      <c r="D637" s="898"/>
      <c r="E637" s="898"/>
      <c r="F637" s="898"/>
      <c r="G637" s="899"/>
      <c r="H637" s="897"/>
      <c r="I637" s="898"/>
      <c r="J637" s="898"/>
      <c r="K637" s="898"/>
      <c r="L637" s="899"/>
    </row>
    <row r="638" spans="2:12" x14ac:dyDescent="0.25">
      <c r="B638" s="897"/>
      <c r="C638" s="898"/>
      <c r="D638" s="898"/>
      <c r="E638" s="898"/>
      <c r="F638" s="898"/>
      <c r="G638" s="899"/>
      <c r="H638" s="897"/>
      <c r="I638" s="898"/>
      <c r="J638" s="898"/>
      <c r="K638" s="898"/>
      <c r="L638" s="899"/>
    </row>
    <row r="639" spans="2:12" x14ac:dyDescent="0.25">
      <c r="B639" s="897"/>
      <c r="C639" s="898"/>
      <c r="D639" s="898"/>
      <c r="E639" s="898"/>
      <c r="F639" s="898"/>
      <c r="G639" s="899"/>
      <c r="H639" s="897"/>
      <c r="I639" s="898"/>
      <c r="J639" s="898"/>
      <c r="K639" s="898"/>
      <c r="L639" s="899"/>
    </row>
    <row r="640" spans="2:12" x14ac:dyDescent="0.25">
      <c r="B640" s="897"/>
      <c r="C640" s="898"/>
      <c r="D640" s="898"/>
      <c r="E640" s="898"/>
      <c r="F640" s="898"/>
      <c r="G640" s="899"/>
      <c r="H640" s="897"/>
      <c r="I640" s="898"/>
      <c r="J640" s="898"/>
      <c r="K640" s="898"/>
      <c r="L640" s="899"/>
    </row>
    <row r="641" spans="2:12" x14ac:dyDescent="0.25">
      <c r="B641" s="897"/>
      <c r="C641" s="898"/>
      <c r="D641" s="898"/>
      <c r="E641" s="898"/>
      <c r="F641" s="898"/>
      <c r="G641" s="899"/>
      <c r="H641" s="897"/>
      <c r="I641" s="898"/>
      <c r="J641" s="898"/>
      <c r="K641" s="898"/>
      <c r="L641" s="899"/>
    </row>
    <row r="642" spans="2:12" x14ac:dyDescent="0.25">
      <c r="B642" s="897"/>
      <c r="C642" s="898"/>
      <c r="D642" s="898"/>
      <c r="E642" s="898"/>
      <c r="F642" s="898"/>
      <c r="G642" s="899"/>
      <c r="H642" s="897"/>
      <c r="I642" s="898"/>
      <c r="J642" s="898"/>
      <c r="K642" s="898"/>
      <c r="L642" s="899"/>
    </row>
    <row r="643" spans="2:12" x14ac:dyDescent="0.25">
      <c r="B643" s="897"/>
      <c r="C643" s="898"/>
      <c r="D643" s="898"/>
      <c r="E643" s="898"/>
      <c r="F643" s="898"/>
      <c r="G643" s="899"/>
      <c r="H643" s="897"/>
      <c r="I643" s="898"/>
      <c r="J643" s="898"/>
      <c r="K643" s="898"/>
      <c r="L643" s="899"/>
    </row>
    <row r="644" spans="2:12" x14ac:dyDescent="0.25">
      <c r="B644" s="897"/>
      <c r="C644" s="898"/>
      <c r="D644" s="898"/>
      <c r="E644" s="898"/>
      <c r="F644" s="898"/>
      <c r="G644" s="899"/>
      <c r="H644" s="897"/>
      <c r="I644" s="898"/>
      <c r="J644" s="898"/>
      <c r="K644" s="898"/>
      <c r="L644" s="899"/>
    </row>
    <row r="645" spans="2:12" x14ac:dyDescent="0.25">
      <c r="B645" s="897"/>
      <c r="C645" s="898"/>
      <c r="D645" s="898"/>
      <c r="E645" s="898"/>
      <c r="F645" s="898"/>
      <c r="G645" s="899"/>
      <c r="H645" s="897"/>
      <c r="I645" s="898"/>
      <c r="J645" s="898"/>
      <c r="K645" s="898"/>
      <c r="L645" s="899"/>
    </row>
    <row r="646" spans="2:12" x14ac:dyDescent="0.25">
      <c r="B646" s="897"/>
      <c r="C646" s="898"/>
      <c r="D646" s="898"/>
      <c r="E646" s="898"/>
      <c r="F646" s="898"/>
      <c r="G646" s="899"/>
      <c r="H646" s="897"/>
      <c r="I646" s="898"/>
      <c r="J646" s="898"/>
      <c r="K646" s="898"/>
      <c r="L646" s="899"/>
    </row>
    <row r="647" spans="2:12" x14ac:dyDescent="0.25">
      <c r="B647" s="897"/>
      <c r="C647" s="898"/>
      <c r="D647" s="898"/>
      <c r="E647" s="898"/>
      <c r="F647" s="898"/>
      <c r="G647" s="899"/>
      <c r="H647" s="897"/>
      <c r="I647" s="898"/>
      <c r="J647" s="898"/>
      <c r="K647" s="898"/>
      <c r="L647" s="899"/>
    </row>
    <row r="648" spans="2:12" x14ac:dyDescent="0.25">
      <c r="B648" s="897"/>
      <c r="C648" s="898"/>
      <c r="D648" s="898"/>
      <c r="E648" s="898"/>
      <c r="F648" s="898"/>
      <c r="G648" s="899"/>
      <c r="H648" s="897"/>
      <c r="I648" s="898"/>
      <c r="J648" s="898"/>
      <c r="K648" s="898"/>
      <c r="L648" s="899"/>
    </row>
    <row r="649" spans="2:12" x14ac:dyDescent="0.25">
      <c r="B649" s="1025"/>
      <c r="C649" s="1026"/>
      <c r="D649" s="1026"/>
      <c r="E649" s="1026"/>
      <c r="F649" s="1026"/>
      <c r="G649" s="1027"/>
      <c r="H649" s="1025"/>
      <c r="I649" s="1026"/>
      <c r="J649" s="1026"/>
      <c r="K649" s="1026"/>
      <c r="L649" s="1027"/>
    </row>
    <row r="650" spans="2:12" ht="15" customHeight="1" x14ac:dyDescent="0.25">
      <c r="B650" s="1013" t="s">
        <v>973</v>
      </c>
      <c r="C650" s="1014"/>
      <c r="D650" s="1014"/>
      <c r="E650" s="1014"/>
      <c r="F650" s="1014"/>
      <c r="G650" s="1015"/>
      <c r="H650" s="1013" t="s">
        <v>993</v>
      </c>
      <c r="I650" s="1014"/>
      <c r="J650" s="1014"/>
      <c r="K650" s="1014"/>
      <c r="L650" s="1015"/>
    </row>
    <row r="651" spans="2:12" x14ac:dyDescent="0.25">
      <c r="B651" s="1016"/>
      <c r="C651" s="1017"/>
      <c r="D651" s="1017"/>
      <c r="E651" s="1017"/>
      <c r="F651" s="1017"/>
      <c r="G651" s="1018"/>
      <c r="H651" s="1016"/>
      <c r="I651" s="1017"/>
      <c r="J651" s="1017"/>
      <c r="K651" s="1017"/>
      <c r="L651" s="1018"/>
    </row>
    <row r="652" spans="2:12" x14ac:dyDescent="0.25">
      <c r="B652" s="897" t="s">
        <v>801</v>
      </c>
      <c r="C652" s="898"/>
      <c r="D652" s="898"/>
      <c r="E652" s="898"/>
      <c r="F652" s="898"/>
      <c r="G652" s="899"/>
      <c r="H652" s="897" t="s">
        <v>802</v>
      </c>
      <c r="I652" s="898"/>
      <c r="J652" s="898"/>
      <c r="K652" s="898"/>
      <c r="L652" s="899"/>
    </row>
    <row r="653" spans="2:12" x14ac:dyDescent="0.25">
      <c r="B653" s="897"/>
      <c r="C653" s="898"/>
      <c r="D653" s="898"/>
      <c r="E653" s="898"/>
      <c r="F653" s="898"/>
      <c r="G653" s="899"/>
      <c r="H653" s="897"/>
      <c r="I653" s="898"/>
      <c r="J653" s="898"/>
      <c r="K653" s="898"/>
      <c r="L653" s="899"/>
    </row>
    <row r="654" spans="2:12" x14ac:dyDescent="0.25">
      <c r="B654" s="897"/>
      <c r="C654" s="898"/>
      <c r="D654" s="898"/>
      <c r="E654" s="898"/>
      <c r="F654" s="898"/>
      <c r="G654" s="899"/>
      <c r="H654" s="897"/>
      <c r="I654" s="898"/>
      <c r="J654" s="898"/>
      <c r="K654" s="898"/>
      <c r="L654" s="899"/>
    </row>
    <row r="655" spans="2:12" x14ac:dyDescent="0.25">
      <c r="B655" s="897"/>
      <c r="C655" s="898"/>
      <c r="D655" s="898"/>
      <c r="E655" s="898"/>
      <c r="F655" s="898"/>
      <c r="G655" s="899"/>
      <c r="H655" s="897"/>
      <c r="I655" s="898"/>
      <c r="J655" s="898"/>
      <c r="K655" s="898"/>
      <c r="L655" s="899"/>
    </row>
    <row r="656" spans="2:12" x14ac:dyDescent="0.25">
      <c r="B656" s="897"/>
      <c r="C656" s="898"/>
      <c r="D656" s="898"/>
      <c r="E656" s="898"/>
      <c r="F656" s="898"/>
      <c r="G656" s="899"/>
      <c r="H656" s="897"/>
      <c r="I656" s="898"/>
      <c r="J656" s="898"/>
      <c r="K656" s="898"/>
      <c r="L656" s="899"/>
    </row>
    <row r="657" spans="2:12" x14ac:dyDescent="0.25">
      <c r="B657" s="897"/>
      <c r="C657" s="898"/>
      <c r="D657" s="898"/>
      <c r="E657" s="898"/>
      <c r="F657" s="898"/>
      <c r="G657" s="899"/>
      <c r="H657" s="897"/>
      <c r="I657" s="898"/>
      <c r="J657" s="898"/>
      <c r="K657" s="898"/>
      <c r="L657" s="899"/>
    </row>
    <row r="658" spans="2:12" x14ac:dyDescent="0.25">
      <c r="B658" s="897"/>
      <c r="C658" s="898"/>
      <c r="D658" s="898"/>
      <c r="E658" s="898"/>
      <c r="F658" s="898"/>
      <c r="G658" s="899"/>
      <c r="H658" s="897"/>
      <c r="I658" s="898"/>
      <c r="J658" s="898"/>
      <c r="K658" s="898"/>
      <c r="L658" s="899"/>
    </row>
    <row r="659" spans="2:12" x14ac:dyDescent="0.25">
      <c r="B659" s="897"/>
      <c r="C659" s="898"/>
      <c r="D659" s="898"/>
      <c r="E659" s="898"/>
      <c r="F659" s="898"/>
      <c r="G659" s="899"/>
      <c r="H659" s="897"/>
      <c r="I659" s="898"/>
      <c r="J659" s="898"/>
      <c r="K659" s="898"/>
      <c r="L659" s="899"/>
    </row>
    <row r="660" spans="2:12" x14ac:dyDescent="0.25">
      <c r="B660" s="897"/>
      <c r="C660" s="898"/>
      <c r="D660" s="898"/>
      <c r="E660" s="898"/>
      <c r="F660" s="898"/>
      <c r="G660" s="899"/>
      <c r="H660" s="897"/>
      <c r="I660" s="898"/>
      <c r="J660" s="898"/>
      <c r="K660" s="898"/>
      <c r="L660" s="899"/>
    </row>
    <row r="661" spans="2:12" x14ac:dyDescent="0.25">
      <c r="B661" s="897"/>
      <c r="C661" s="898"/>
      <c r="D661" s="898"/>
      <c r="E661" s="898"/>
      <c r="F661" s="898"/>
      <c r="G661" s="899"/>
      <c r="H661" s="897"/>
      <c r="I661" s="898"/>
      <c r="J661" s="898"/>
      <c r="K661" s="898"/>
      <c r="L661" s="899"/>
    </row>
    <row r="662" spans="2:12" x14ac:dyDescent="0.25">
      <c r="B662" s="897"/>
      <c r="C662" s="898"/>
      <c r="D662" s="898"/>
      <c r="E662" s="898"/>
      <c r="F662" s="898"/>
      <c r="G662" s="899"/>
      <c r="H662" s="897"/>
      <c r="I662" s="898"/>
      <c r="J662" s="898"/>
      <c r="K662" s="898"/>
      <c r="L662" s="899"/>
    </row>
    <row r="663" spans="2:12" x14ac:dyDescent="0.25">
      <c r="B663" s="897"/>
      <c r="C663" s="898"/>
      <c r="D663" s="898"/>
      <c r="E663" s="898"/>
      <c r="F663" s="898"/>
      <c r="G663" s="899"/>
      <c r="H663" s="897"/>
      <c r="I663" s="898"/>
      <c r="J663" s="898"/>
      <c r="K663" s="898"/>
      <c r="L663" s="899"/>
    </row>
    <row r="664" spans="2:12" x14ac:dyDescent="0.25">
      <c r="B664" s="897"/>
      <c r="C664" s="898"/>
      <c r="D664" s="898"/>
      <c r="E664" s="898"/>
      <c r="F664" s="898"/>
      <c r="G664" s="899"/>
      <c r="H664" s="897"/>
      <c r="I664" s="898"/>
      <c r="J664" s="898"/>
      <c r="K664" s="898"/>
      <c r="L664" s="899"/>
    </row>
    <row r="665" spans="2:12" x14ac:dyDescent="0.25">
      <c r="B665" s="1025"/>
      <c r="C665" s="1026"/>
      <c r="D665" s="1026"/>
      <c r="E665" s="1026"/>
      <c r="F665" s="1026"/>
      <c r="G665" s="1027"/>
      <c r="H665" s="1025"/>
      <c r="I665" s="1026"/>
      <c r="J665" s="1026"/>
      <c r="K665" s="1026"/>
      <c r="L665" s="1027"/>
    </row>
    <row r="666" spans="2:12" x14ac:dyDescent="0.25">
      <c r="B666" s="1013" t="s">
        <v>935</v>
      </c>
      <c r="C666" s="1028"/>
      <c r="D666" s="1028"/>
      <c r="E666" s="1028"/>
      <c r="F666" s="1028"/>
      <c r="G666" s="1029"/>
      <c r="H666" s="1013" t="s">
        <v>994</v>
      </c>
      <c r="I666" s="1028"/>
      <c r="J666" s="1028"/>
      <c r="K666" s="1028"/>
      <c r="L666" s="1029"/>
    </row>
    <row r="667" spans="2:12" x14ac:dyDescent="0.25">
      <c r="B667" s="1030"/>
      <c r="C667" s="1031"/>
      <c r="D667" s="1031"/>
      <c r="E667" s="1031"/>
      <c r="F667" s="1031"/>
      <c r="G667" s="1032"/>
      <c r="H667" s="1030"/>
      <c r="I667" s="1031"/>
      <c r="J667" s="1031"/>
      <c r="K667" s="1031"/>
      <c r="L667" s="1032"/>
    </row>
    <row r="668" spans="2:12" hidden="1" x14ac:dyDescent="0.25">
      <c r="B668" s="897"/>
      <c r="C668" s="898"/>
      <c r="D668" s="898"/>
      <c r="E668" s="898"/>
      <c r="F668" s="898"/>
      <c r="G668" s="899"/>
      <c r="H668" s="897"/>
      <c r="I668" s="898"/>
      <c r="J668" s="898"/>
      <c r="K668" s="898"/>
      <c r="L668" s="899"/>
    </row>
    <row r="669" spans="2:12" hidden="1" x14ac:dyDescent="0.25">
      <c r="B669" s="897"/>
      <c r="C669" s="898"/>
      <c r="D669" s="898"/>
      <c r="E669" s="898"/>
      <c r="F669" s="898"/>
      <c r="G669" s="899"/>
      <c r="H669" s="897"/>
      <c r="I669" s="898"/>
      <c r="J669" s="898"/>
      <c r="K669" s="898"/>
      <c r="L669" s="899"/>
    </row>
    <row r="670" spans="2:12" hidden="1" x14ac:dyDescent="0.25">
      <c r="B670" s="897"/>
      <c r="C670" s="898"/>
      <c r="D670" s="898"/>
      <c r="E670" s="898"/>
      <c r="F670" s="898"/>
      <c r="G670" s="899"/>
      <c r="H670" s="897"/>
      <c r="I670" s="898"/>
      <c r="J670" s="898"/>
      <c r="K670" s="898"/>
      <c r="L670" s="899"/>
    </row>
    <row r="671" spans="2:12" hidden="1" x14ac:dyDescent="0.25">
      <c r="B671" s="897"/>
      <c r="C671" s="898"/>
      <c r="D671" s="898"/>
      <c r="E671" s="898"/>
      <c r="F671" s="898"/>
      <c r="G671" s="899"/>
      <c r="H671" s="897"/>
      <c r="I671" s="898"/>
      <c r="J671" s="898"/>
      <c r="K671" s="898"/>
      <c r="L671" s="899"/>
    </row>
    <row r="672" spans="2:12" hidden="1" x14ac:dyDescent="0.25">
      <c r="B672" s="897"/>
      <c r="C672" s="898"/>
      <c r="D672" s="898"/>
      <c r="E672" s="898"/>
      <c r="F672" s="898"/>
      <c r="G672" s="899"/>
      <c r="H672" s="897"/>
      <c r="I672" s="898"/>
      <c r="J672" s="898"/>
      <c r="K672" s="898"/>
      <c r="L672" s="899"/>
    </row>
    <row r="673" spans="2:12" hidden="1" x14ac:dyDescent="0.25">
      <c r="B673" s="897"/>
      <c r="C673" s="898"/>
      <c r="D673" s="898"/>
      <c r="E673" s="898"/>
      <c r="F673" s="898"/>
      <c r="G673" s="899"/>
      <c r="H673" s="897"/>
      <c r="I673" s="898"/>
      <c r="J673" s="898"/>
      <c r="K673" s="898"/>
      <c r="L673" s="899"/>
    </row>
    <row r="674" spans="2:12" hidden="1" x14ac:dyDescent="0.25">
      <c r="B674" s="897"/>
      <c r="C674" s="898"/>
      <c r="D674" s="898"/>
      <c r="E674" s="898"/>
      <c r="F674" s="898"/>
      <c r="G674" s="899"/>
      <c r="H674" s="897"/>
      <c r="I674" s="898"/>
      <c r="J674" s="898"/>
      <c r="K674" s="898"/>
      <c r="L674" s="899"/>
    </row>
    <row r="675" spans="2:12" hidden="1" x14ac:dyDescent="0.25">
      <c r="B675" s="897"/>
      <c r="C675" s="898"/>
      <c r="D675" s="898"/>
      <c r="E675" s="898"/>
      <c r="F675" s="898"/>
      <c r="G675" s="899"/>
      <c r="H675" s="897"/>
      <c r="I675" s="898"/>
      <c r="J675" s="898"/>
      <c r="K675" s="898"/>
      <c r="L675" s="899"/>
    </row>
    <row r="676" spans="2:12" hidden="1" x14ac:dyDescent="0.25">
      <c r="B676" s="897"/>
      <c r="C676" s="898"/>
      <c r="D676" s="898"/>
      <c r="E676" s="898"/>
      <c r="F676" s="898"/>
      <c r="G676" s="899"/>
      <c r="H676" s="897"/>
      <c r="I676" s="898"/>
      <c r="J676" s="898"/>
      <c r="K676" s="898"/>
      <c r="L676" s="899"/>
    </row>
    <row r="677" spans="2:12" hidden="1" x14ac:dyDescent="0.25">
      <c r="B677" s="897"/>
      <c r="C677" s="898"/>
      <c r="D677" s="898"/>
      <c r="E677" s="898"/>
      <c r="F677" s="898"/>
      <c r="G677" s="899"/>
      <c r="H677" s="897"/>
      <c r="I677" s="898"/>
      <c r="J677" s="898"/>
      <c r="K677" s="898"/>
      <c r="L677" s="899"/>
    </row>
    <row r="678" spans="2:12" hidden="1" x14ac:dyDescent="0.25">
      <c r="B678" s="897"/>
      <c r="C678" s="898"/>
      <c r="D678" s="898"/>
      <c r="E678" s="898"/>
      <c r="F678" s="898"/>
      <c r="G678" s="899"/>
      <c r="H678" s="897"/>
      <c r="I678" s="898"/>
      <c r="J678" s="898"/>
      <c r="K678" s="898"/>
      <c r="L678" s="899"/>
    </row>
    <row r="679" spans="2:12" hidden="1" x14ac:dyDescent="0.25">
      <c r="B679" s="897"/>
      <c r="C679" s="898"/>
      <c r="D679" s="898"/>
      <c r="E679" s="898"/>
      <c r="F679" s="898"/>
      <c r="G679" s="899"/>
      <c r="H679" s="897"/>
      <c r="I679" s="898"/>
      <c r="J679" s="898"/>
      <c r="K679" s="898"/>
      <c r="L679" s="899"/>
    </row>
    <row r="680" spans="2:12" hidden="1" x14ac:dyDescent="0.25">
      <c r="B680" s="897"/>
      <c r="C680" s="898"/>
      <c r="D680" s="898"/>
      <c r="E680" s="898"/>
      <c r="F680" s="898"/>
      <c r="G680" s="899"/>
      <c r="H680" s="897"/>
      <c r="I680" s="898"/>
      <c r="J680" s="898"/>
      <c r="K680" s="898"/>
      <c r="L680" s="899"/>
    </row>
    <row r="681" spans="2:12" hidden="1" x14ac:dyDescent="0.25">
      <c r="B681" s="1025"/>
      <c r="C681" s="1026"/>
      <c r="D681" s="1026"/>
      <c r="E681" s="1026"/>
      <c r="F681" s="1026"/>
      <c r="G681" s="1027"/>
      <c r="H681" s="1025"/>
      <c r="I681" s="1026"/>
      <c r="J681" s="1026"/>
      <c r="K681" s="1026"/>
      <c r="L681" s="1027"/>
    </row>
    <row r="682" spans="2:12" hidden="1" x14ac:dyDescent="0.25">
      <c r="B682" s="1013"/>
      <c r="C682" s="1028"/>
      <c r="D682" s="1028"/>
      <c r="E682" s="1028"/>
      <c r="F682" s="1028"/>
      <c r="G682" s="1029"/>
      <c r="H682" s="1037"/>
      <c r="I682" s="1038"/>
      <c r="J682" s="1038"/>
      <c r="K682" s="1038"/>
      <c r="L682" s="1039"/>
    </row>
    <row r="683" spans="2:12" hidden="1" x14ac:dyDescent="0.25">
      <c r="B683" s="1030"/>
      <c r="C683" s="1031"/>
      <c r="D683" s="1031"/>
      <c r="E683" s="1031"/>
      <c r="F683" s="1031"/>
      <c r="G683" s="1032"/>
      <c r="H683" s="1042"/>
      <c r="I683" s="1043"/>
      <c r="J683" s="1043"/>
      <c r="K683" s="1043"/>
      <c r="L683" s="1044"/>
    </row>
    <row r="684" spans="2:12" hidden="1" x14ac:dyDescent="0.25">
      <c r="B684" s="897"/>
      <c r="C684" s="898"/>
      <c r="D684" s="898"/>
      <c r="E684" s="898"/>
      <c r="F684" s="898"/>
      <c r="G684" s="899"/>
      <c r="H684" s="897"/>
      <c r="I684" s="898"/>
      <c r="J684" s="898"/>
      <c r="K684" s="898"/>
      <c r="L684" s="899"/>
    </row>
    <row r="685" spans="2:12" hidden="1" x14ac:dyDescent="0.25">
      <c r="B685" s="897"/>
      <c r="C685" s="898"/>
      <c r="D685" s="898"/>
      <c r="E685" s="898"/>
      <c r="F685" s="898"/>
      <c r="G685" s="899"/>
      <c r="H685" s="897"/>
      <c r="I685" s="898"/>
      <c r="J685" s="898"/>
      <c r="K685" s="898"/>
      <c r="L685" s="899"/>
    </row>
    <row r="686" spans="2:12" hidden="1" x14ac:dyDescent="0.25">
      <c r="B686" s="897"/>
      <c r="C686" s="898"/>
      <c r="D686" s="898"/>
      <c r="E686" s="898"/>
      <c r="F686" s="898"/>
      <c r="G686" s="899"/>
      <c r="H686" s="897"/>
      <c r="I686" s="898"/>
      <c r="J686" s="898"/>
      <c r="K686" s="898"/>
      <c r="L686" s="899"/>
    </row>
    <row r="687" spans="2:12" hidden="1" x14ac:dyDescent="0.25">
      <c r="B687" s="897"/>
      <c r="C687" s="898"/>
      <c r="D687" s="898"/>
      <c r="E687" s="898"/>
      <c r="F687" s="898"/>
      <c r="G687" s="899"/>
      <c r="H687" s="897"/>
      <c r="I687" s="898"/>
      <c r="J687" s="898"/>
      <c r="K687" s="898"/>
      <c r="L687" s="899"/>
    </row>
    <row r="688" spans="2:12" hidden="1" x14ac:dyDescent="0.25">
      <c r="B688" s="897"/>
      <c r="C688" s="898"/>
      <c r="D688" s="898"/>
      <c r="E688" s="898"/>
      <c r="F688" s="898"/>
      <c r="G688" s="899"/>
      <c r="H688" s="897"/>
      <c r="I688" s="898"/>
      <c r="J688" s="898"/>
      <c r="K688" s="898"/>
      <c r="L688" s="899"/>
    </row>
    <row r="689" spans="2:12" hidden="1" x14ac:dyDescent="0.25">
      <c r="B689" s="897"/>
      <c r="C689" s="898"/>
      <c r="D689" s="898"/>
      <c r="E689" s="898"/>
      <c r="F689" s="898"/>
      <c r="G689" s="899"/>
      <c r="H689" s="897"/>
      <c r="I689" s="898"/>
      <c r="J689" s="898"/>
      <c r="K689" s="898"/>
      <c r="L689" s="899"/>
    </row>
    <row r="690" spans="2:12" hidden="1" x14ac:dyDescent="0.25">
      <c r="B690" s="897"/>
      <c r="C690" s="898"/>
      <c r="D690" s="898"/>
      <c r="E690" s="898"/>
      <c r="F690" s="898"/>
      <c r="G690" s="899"/>
      <c r="H690" s="897"/>
      <c r="I690" s="898"/>
      <c r="J690" s="898"/>
      <c r="K690" s="898"/>
      <c r="L690" s="899"/>
    </row>
    <row r="691" spans="2:12" hidden="1" x14ac:dyDescent="0.25">
      <c r="B691" s="897"/>
      <c r="C691" s="898"/>
      <c r="D691" s="898"/>
      <c r="E691" s="898"/>
      <c r="F691" s="898"/>
      <c r="G691" s="899"/>
      <c r="H691" s="897"/>
      <c r="I691" s="898"/>
      <c r="J691" s="898"/>
      <c r="K691" s="898"/>
      <c r="L691" s="899"/>
    </row>
    <row r="692" spans="2:12" hidden="1" x14ac:dyDescent="0.25">
      <c r="B692" s="897"/>
      <c r="C692" s="898"/>
      <c r="D692" s="898"/>
      <c r="E692" s="898"/>
      <c r="F692" s="898"/>
      <c r="G692" s="899"/>
      <c r="H692" s="897"/>
      <c r="I692" s="898"/>
      <c r="J692" s="898"/>
      <c r="K692" s="898"/>
      <c r="L692" s="899"/>
    </row>
    <row r="693" spans="2:12" hidden="1" x14ac:dyDescent="0.25">
      <c r="B693" s="897"/>
      <c r="C693" s="898"/>
      <c r="D693" s="898"/>
      <c r="E693" s="898"/>
      <c r="F693" s="898"/>
      <c r="G693" s="899"/>
      <c r="H693" s="897"/>
      <c r="I693" s="898"/>
      <c r="J693" s="898"/>
      <c r="K693" s="898"/>
      <c r="L693" s="899"/>
    </row>
    <row r="694" spans="2:12" hidden="1" x14ac:dyDescent="0.25">
      <c r="B694" s="897"/>
      <c r="C694" s="898"/>
      <c r="D694" s="898"/>
      <c r="E694" s="898"/>
      <c r="F694" s="898"/>
      <c r="G694" s="899"/>
      <c r="H694" s="897"/>
      <c r="I694" s="898"/>
      <c r="J694" s="898"/>
      <c r="K694" s="898"/>
      <c r="L694" s="899"/>
    </row>
    <row r="695" spans="2:12" hidden="1" x14ac:dyDescent="0.25">
      <c r="B695" s="897"/>
      <c r="C695" s="898"/>
      <c r="D695" s="898"/>
      <c r="E695" s="898"/>
      <c r="F695" s="898"/>
      <c r="G695" s="899"/>
      <c r="H695" s="897"/>
      <c r="I695" s="898"/>
      <c r="J695" s="898"/>
      <c r="K695" s="898"/>
      <c r="L695" s="899"/>
    </row>
    <row r="696" spans="2:12" hidden="1" x14ac:dyDescent="0.25">
      <c r="B696" s="897"/>
      <c r="C696" s="898"/>
      <c r="D696" s="898"/>
      <c r="E696" s="898"/>
      <c r="F696" s="898"/>
      <c r="G696" s="899"/>
      <c r="H696" s="897"/>
      <c r="I696" s="898"/>
      <c r="J696" s="898"/>
      <c r="K696" s="898"/>
      <c r="L696" s="899"/>
    </row>
    <row r="697" spans="2:12" hidden="1" x14ac:dyDescent="0.25">
      <c r="B697" s="1025"/>
      <c r="C697" s="1026"/>
      <c r="D697" s="1026"/>
      <c r="E697" s="1026"/>
      <c r="F697" s="1026"/>
      <c r="G697" s="1027"/>
      <c r="H697" s="1025"/>
      <c r="I697" s="1026"/>
      <c r="J697" s="1026"/>
      <c r="K697" s="1026"/>
      <c r="L697" s="1027"/>
    </row>
    <row r="698" spans="2:12" hidden="1" x14ac:dyDescent="0.25">
      <c r="B698" s="1033"/>
      <c r="C698" s="1028"/>
      <c r="D698" s="1028"/>
      <c r="E698" s="1028"/>
      <c r="F698" s="1028"/>
      <c r="G698" s="1029"/>
      <c r="H698" s="1037"/>
      <c r="I698" s="1038"/>
      <c r="J698" s="1038"/>
      <c r="K698" s="1038"/>
      <c r="L698" s="1039"/>
    </row>
    <row r="699" spans="2:12" hidden="1" x14ac:dyDescent="0.25">
      <c r="B699" s="1030"/>
      <c r="C699" s="1031"/>
      <c r="D699" s="1031"/>
      <c r="E699" s="1031"/>
      <c r="F699" s="1031"/>
      <c r="G699" s="1032"/>
      <c r="H699" s="1042"/>
      <c r="I699" s="1043"/>
      <c r="J699" s="1043"/>
      <c r="K699" s="1043"/>
      <c r="L699" s="1044"/>
    </row>
    <row r="700" spans="2:12" hidden="1" x14ac:dyDescent="0.25">
      <c r="B700" s="897"/>
      <c r="C700" s="898"/>
      <c r="D700" s="898"/>
      <c r="E700" s="898"/>
      <c r="F700" s="898"/>
      <c r="G700" s="899"/>
      <c r="H700" s="897"/>
      <c r="I700" s="898"/>
      <c r="J700" s="898"/>
      <c r="K700" s="898"/>
      <c r="L700" s="899"/>
    </row>
    <row r="701" spans="2:12" hidden="1" x14ac:dyDescent="0.25">
      <c r="B701" s="897"/>
      <c r="C701" s="898"/>
      <c r="D701" s="898"/>
      <c r="E701" s="898"/>
      <c r="F701" s="898"/>
      <c r="G701" s="899"/>
      <c r="H701" s="897"/>
      <c r="I701" s="898"/>
      <c r="J701" s="898"/>
      <c r="K701" s="898"/>
      <c r="L701" s="899"/>
    </row>
    <row r="702" spans="2:12" hidden="1" x14ac:dyDescent="0.25">
      <c r="B702" s="897"/>
      <c r="C702" s="898"/>
      <c r="D702" s="898"/>
      <c r="E702" s="898"/>
      <c r="F702" s="898"/>
      <c r="G702" s="899"/>
      <c r="H702" s="897"/>
      <c r="I702" s="898"/>
      <c r="J702" s="898"/>
      <c r="K702" s="898"/>
      <c r="L702" s="899"/>
    </row>
    <row r="703" spans="2:12" hidden="1" x14ac:dyDescent="0.25">
      <c r="B703" s="897"/>
      <c r="C703" s="898"/>
      <c r="D703" s="898"/>
      <c r="E703" s="898"/>
      <c r="F703" s="898"/>
      <c r="G703" s="899"/>
      <c r="H703" s="897"/>
      <c r="I703" s="898"/>
      <c r="J703" s="898"/>
      <c r="K703" s="898"/>
      <c r="L703" s="899"/>
    </row>
    <row r="704" spans="2:12" hidden="1" x14ac:dyDescent="0.25">
      <c r="B704" s="897"/>
      <c r="C704" s="898"/>
      <c r="D704" s="898"/>
      <c r="E704" s="898"/>
      <c r="F704" s="898"/>
      <c r="G704" s="899"/>
      <c r="H704" s="897"/>
      <c r="I704" s="898"/>
      <c r="J704" s="898"/>
      <c r="K704" s="898"/>
      <c r="L704" s="899"/>
    </row>
    <row r="705" spans="2:12" hidden="1" x14ac:dyDescent="0.25">
      <c r="B705" s="897"/>
      <c r="C705" s="898"/>
      <c r="D705" s="898"/>
      <c r="E705" s="898"/>
      <c r="F705" s="898"/>
      <c r="G705" s="899"/>
      <c r="H705" s="897"/>
      <c r="I705" s="898"/>
      <c r="J705" s="898"/>
      <c r="K705" s="898"/>
      <c r="L705" s="899"/>
    </row>
    <row r="706" spans="2:12" hidden="1" x14ac:dyDescent="0.25">
      <c r="B706" s="897"/>
      <c r="C706" s="898"/>
      <c r="D706" s="898"/>
      <c r="E706" s="898"/>
      <c r="F706" s="898"/>
      <c r="G706" s="899"/>
      <c r="H706" s="897"/>
      <c r="I706" s="898"/>
      <c r="J706" s="898"/>
      <c r="K706" s="898"/>
      <c r="L706" s="899"/>
    </row>
    <row r="707" spans="2:12" hidden="1" x14ac:dyDescent="0.25">
      <c r="B707" s="897"/>
      <c r="C707" s="898"/>
      <c r="D707" s="898"/>
      <c r="E707" s="898"/>
      <c r="F707" s="898"/>
      <c r="G707" s="899"/>
      <c r="H707" s="897"/>
      <c r="I707" s="898"/>
      <c r="J707" s="898"/>
      <c r="K707" s="898"/>
      <c r="L707" s="899"/>
    </row>
    <row r="708" spans="2:12" hidden="1" x14ac:dyDescent="0.25">
      <c r="B708" s="897"/>
      <c r="C708" s="898"/>
      <c r="D708" s="898"/>
      <c r="E708" s="898"/>
      <c r="F708" s="898"/>
      <c r="G708" s="899"/>
      <c r="H708" s="897"/>
      <c r="I708" s="898"/>
      <c r="J708" s="898"/>
      <c r="K708" s="898"/>
      <c r="L708" s="899"/>
    </row>
    <row r="709" spans="2:12" hidden="1" x14ac:dyDescent="0.25">
      <c r="B709" s="897"/>
      <c r="C709" s="898"/>
      <c r="D709" s="898"/>
      <c r="E709" s="898"/>
      <c r="F709" s="898"/>
      <c r="G709" s="899"/>
      <c r="H709" s="897"/>
      <c r="I709" s="898"/>
      <c r="J709" s="898"/>
      <c r="K709" s="898"/>
      <c r="L709" s="899"/>
    </row>
    <row r="710" spans="2:12" hidden="1" x14ac:dyDescent="0.25">
      <c r="B710" s="897"/>
      <c r="C710" s="898"/>
      <c r="D710" s="898"/>
      <c r="E710" s="898"/>
      <c r="F710" s="898"/>
      <c r="G710" s="899"/>
      <c r="H710" s="897"/>
      <c r="I710" s="898"/>
      <c r="J710" s="898"/>
      <c r="K710" s="898"/>
      <c r="L710" s="899"/>
    </row>
    <row r="711" spans="2:12" hidden="1" x14ac:dyDescent="0.25">
      <c r="B711" s="897"/>
      <c r="C711" s="898"/>
      <c r="D711" s="898"/>
      <c r="E711" s="898"/>
      <c r="F711" s="898"/>
      <c r="G711" s="899"/>
      <c r="H711" s="897"/>
      <c r="I711" s="898"/>
      <c r="J711" s="898"/>
      <c r="K711" s="898"/>
      <c r="L711" s="899"/>
    </row>
    <row r="712" spans="2:12" hidden="1" x14ac:dyDescent="0.25">
      <c r="B712" s="897"/>
      <c r="C712" s="898"/>
      <c r="D712" s="898"/>
      <c r="E712" s="898"/>
      <c r="F712" s="898"/>
      <c r="G712" s="899"/>
      <c r="H712" s="897"/>
      <c r="I712" s="898"/>
      <c r="J712" s="898"/>
      <c r="K712" s="898"/>
      <c r="L712" s="899"/>
    </row>
    <row r="713" spans="2:12" hidden="1" x14ac:dyDescent="0.25">
      <c r="B713" s="1025"/>
      <c r="C713" s="1026"/>
      <c r="D713" s="1026"/>
      <c r="E713" s="1026"/>
      <c r="F713" s="1026"/>
      <c r="G713" s="1027"/>
      <c r="H713" s="1025"/>
      <c r="I713" s="1026"/>
      <c r="J713" s="1026"/>
      <c r="K713" s="1026"/>
      <c r="L713" s="1027"/>
    </row>
    <row r="714" spans="2:12" hidden="1" x14ac:dyDescent="0.25">
      <c r="B714" s="1033"/>
      <c r="C714" s="1028"/>
      <c r="D714" s="1028"/>
      <c r="E714" s="1028"/>
      <c r="F714" s="1028"/>
      <c r="G714" s="1029"/>
      <c r="H714" s="1037"/>
      <c r="I714" s="1038"/>
      <c r="J714" s="1038"/>
      <c r="K714" s="1038"/>
      <c r="L714" s="1039"/>
    </row>
    <row r="715" spans="2:12" hidden="1" x14ac:dyDescent="0.25">
      <c r="B715" s="1030"/>
      <c r="C715" s="1031"/>
      <c r="D715" s="1031"/>
      <c r="E715" s="1031"/>
      <c r="F715" s="1031"/>
      <c r="G715" s="1032"/>
      <c r="H715" s="1042"/>
      <c r="I715" s="1043"/>
      <c r="J715" s="1043"/>
      <c r="K715" s="1043"/>
      <c r="L715" s="1044"/>
    </row>
    <row r="716" spans="2:12" hidden="1" x14ac:dyDescent="0.25">
      <c r="B716" s="897"/>
      <c r="C716" s="898"/>
      <c r="D716" s="898"/>
      <c r="E716" s="898"/>
      <c r="F716" s="898"/>
      <c r="G716" s="899"/>
      <c r="H716" s="897"/>
      <c r="I716" s="898"/>
      <c r="J716" s="898"/>
      <c r="K716" s="898"/>
      <c r="L716" s="899"/>
    </row>
    <row r="717" spans="2:12" hidden="1" x14ac:dyDescent="0.25">
      <c r="B717" s="897"/>
      <c r="C717" s="898"/>
      <c r="D717" s="898"/>
      <c r="E717" s="898"/>
      <c r="F717" s="898"/>
      <c r="G717" s="899"/>
      <c r="H717" s="897"/>
      <c r="I717" s="898"/>
      <c r="J717" s="898"/>
      <c r="K717" s="898"/>
      <c r="L717" s="899"/>
    </row>
    <row r="718" spans="2:12" hidden="1" x14ac:dyDescent="0.25">
      <c r="B718" s="897"/>
      <c r="C718" s="898"/>
      <c r="D718" s="898"/>
      <c r="E718" s="898"/>
      <c r="F718" s="898"/>
      <c r="G718" s="899"/>
      <c r="H718" s="897"/>
      <c r="I718" s="898"/>
      <c r="J718" s="898"/>
      <c r="K718" s="898"/>
      <c r="L718" s="899"/>
    </row>
    <row r="719" spans="2:12" hidden="1" x14ac:dyDescent="0.25">
      <c r="B719" s="897"/>
      <c r="C719" s="898"/>
      <c r="D719" s="898"/>
      <c r="E719" s="898"/>
      <c r="F719" s="898"/>
      <c r="G719" s="899"/>
      <c r="H719" s="897"/>
      <c r="I719" s="898"/>
      <c r="J719" s="898"/>
      <c r="K719" s="898"/>
      <c r="L719" s="899"/>
    </row>
    <row r="720" spans="2:12" hidden="1" x14ac:dyDescent="0.25">
      <c r="B720" s="897"/>
      <c r="C720" s="898"/>
      <c r="D720" s="898"/>
      <c r="E720" s="898"/>
      <c r="F720" s="898"/>
      <c r="G720" s="899"/>
      <c r="H720" s="897"/>
      <c r="I720" s="898"/>
      <c r="J720" s="898"/>
      <c r="K720" s="898"/>
      <c r="L720" s="899"/>
    </row>
    <row r="721" spans="2:12" hidden="1" x14ac:dyDescent="0.25">
      <c r="B721" s="897"/>
      <c r="C721" s="898"/>
      <c r="D721" s="898"/>
      <c r="E721" s="898"/>
      <c r="F721" s="898"/>
      <c r="G721" s="899"/>
      <c r="H721" s="897"/>
      <c r="I721" s="898"/>
      <c r="J721" s="898"/>
      <c r="K721" s="898"/>
      <c r="L721" s="899"/>
    </row>
    <row r="722" spans="2:12" hidden="1" x14ac:dyDescent="0.25">
      <c r="B722" s="897"/>
      <c r="C722" s="898"/>
      <c r="D722" s="898"/>
      <c r="E722" s="898"/>
      <c r="F722" s="898"/>
      <c r="G722" s="899"/>
      <c r="H722" s="897"/>
      <c r="I722" s="898"/>
      <c r="J722" s="898"/>
      <c r="K722" s="898"/>
      <c r="L722" s="899"/>
    </row>
    <row r="723" spans="2:12" hidden="1" x14ac:dyDescent="0.25">
      <c r="B723" s="897"/>
      <c r="C723" s="898"/>
      <c r="D723" s="898"/>
      <c r="E723" s="898"/>
      <c r="F723" s="898"/>
      <c r="G723" s="899"/>
      <c r="H723" s="897"/>
      <c r="I723" s="898"/>
      <c r="J723" s="898"/>
      <c r="K723" s="898"/>
      <c r="L723" s="899"/>
    </row>
    <row r="724" spans="2:12" hidden="1" x14ac:dyDescent="0.25">
      <c r="B724" s="897"/>
      <c r="C724" s="898"/>
      <c r="D724" s="898"/>
      <c r="E724" s="898"/>
      <c r="F724" s="898"/>
      <c r="G724" s="899"/>
      <c r="H724" s="897"/>
      <c r="I724" s="898"/>
      <c r="J724" s="898"/>
      <c r="K724" s="898"/>
      <c r="L724" s="899"/>
    </row>
    <row r="725" spans="2:12" hidden="1" x14ac:dyDescent="0.25">
      <c r="B725" s="897"/>
      <c r="C725" s="898"/>
      <c r="D725" s="898"/>
      <c r="E725" s="898"/>
      <c r="F725" s="898"/>
      <c r="G725" s="899"/>
      <c r="H725" s="897"/>
      <c r="I725" s="898"/>
      <c r="J725" s="898"/>
      <c r="K725" s="898"/>
      <c r="L725" s="899"/>
    </row>
    <row r="726" spans="2:12" hidden="1" x14ac:dyDescent="0.25">
      <c r="B726" s="897"/>
      <c r="C726" s="898"/>
      <c r="D726" s="898"/>
      <c r="E726" s="898"/>
      <c r="F726" s="898"/>
      <c r="G726" s="899"/>
      <c r="H726" s="897"/>
      <c r="I726" s="898"/>
      <c r="J726" s="898"/>
      <c r="K726" s="898"/>
      <c r="L726" s="899"/>
    </row>
    <row r="727" spans="2:12" hidden="1" x14ac:dyDescent="0.25">
      <c r="B727" s="897"/>
      <c r="C727" s="898"/>
      <c r="D727" s="898"/>
      <c r="E727" s="898"/>
      <c r="F727" s="898"/>
      <c r="G727" s="899"/>
      <c r="H727" s="897"/>
      <c r="I727" s="898"/>
      <c r="J727" s="898"/>
      <c r="K727" s="898"/>
      <c r="L727" s="899"/>
    </row>
    <row r="728" spans="2:12" hidden="1" x14ac:dyDescent="0.25">
      <c r="B728" s="897"/>
      <c r="C728" s="898"/>
      <c r="D728" s="898"/>
      <c r="E728" s="898"/>
      <c r="F728" s="898"/>
      <c r="G728" s="899"/>
      <c r="H728" s="897"/>
      <c r="I728" s="898"/>
      <c r="J728" s="898"/>
      <c r="K728" s="898"/>
      <c r="L728" s="899"/>
    </row>
    <row r="729" spans="2:12" hidden="1" x14ac:dyDescent="0.25">
      <c r="B729" s="1025"/>
      <c r="C729" s="1026"/>
      <c r="D729" s="1026"/>
      <c r="E729" s="1026"/>
      <c r="F729" s="1026"/>
      <c r="G729" s="1027"/>
      <c r="H729" s="1025"/>
      <c r="I729" s="1026"/>
      <c r="J729" s="1026"/>
      <c r="K729" s="1026"/>
      <c r="L729" s="1027"/>
    </row>
    <row r="730" spans="2:12" hidden="1" x14ac:dyDescent="0.25">
      <c r="B730" s="1033"/>
      <c r="C730" s="1028"/>
      <c r="D730" s="1028"/>
      <c r="E730" s="1028"/>
      <c r="F730" s="1028"/>
      <c r="G730" s="1029"/>
      <c r="H730" s="1037"/>
      <c r="I730" s="1038"/>
      <c r="J730" s="1038"/>
      <c r="K730" s="1038"/>
      <c r="L730" s="1039"/>
    </row>
    <row r="731" spans="2:12" hidden="1" x14ac:dyDescent="0.25">
      <c r="B731" s="1030"/>
      <c r="C731" s="1031"/>
      <c r="D731" s="1031"/>
      <c r="E731" s="1031"/>
      <c r="F731" s="1031"/>
      <c r="G731" s="1032"/>
      <c r="H731" s="1042"/>
      <c r="I731" s="1043"/>
      <c r="J731" s="1043"/>
      <c r="K731" s="1043"/>
      <c r="L731" s="1044"/>
    </row>
    <row r="732" spans="2:12" hidden="1" x14ac:dyDescent="0.25">
      <c r="B732" s="897"/>
      <c r="C732" s="898"/>
      <c r="D732" s="898"/>
      <c r="E732" s="898"/>
      <c r="F732" s="898"/>
      <c r="G732" s="899"/>
      <c r="H732" s="897"/>
      <c r="I732" s="898"/>
      <c r="J732" s="898"/>
      <c r="K732" s="898"/>
      <c r="L732" s="899"/>
    </row>
    <row r="733" spans="2:12" hidden="1" x14ac:dyDescent="0.25">
      <c r="B733" s="897"/>
      <c r="C733" s="898"/>
      <c r="D733" s="898"/>
      <c r="E733" s="898"/>
      <c r="F733" s="898"/>
      <c r="G733" s="899"/>
      <c r="H733" s="897"/>
      <c r="I733" s="898"/>
      <c r="J733" s="898"/>
      <c r="K733" s="898"/>
      <c r="L733" s="899"/>
    </row>
    <row r="734" spans="2:12" hidden="1" x14ac:dyDescent="0.25">
      <c r="B734" s="897"/>
      <c r="C734" s="898"/>
      <c r="D734" s="898"/>
      <c r="E734" s="898"/>
      <c r="F734" s="898"/>
      <c r="G734" s="899"/>
      <c r="H734" s="897"/>
      <c r="I734" s="898"/>
      <c r="J734" s="898"/>
      <c r="K734" s="898"/>
      <c r="L734" s="899"/>
    </row>
    <row r="735" spans="2:12" hidden="1" x14ac:dyDescent="0.25">
      <c r="B735" s="897"/>
      <c r="C735" s="898"/>
      <c r="D735" s="898"/>
      <c r="E735" s="898"/>
      <c r="F735" s="898"/>
      <c r="G735" s="899"/>
      <c r="H735" s="897"/>
      <c r="I735" s="898"/>
      <c r="J735" s="898"/>
      <c r="K735" s="898"/>
      <c r="L735" s="899"/>
    </row>
    <row r="736" spans="2:12" hidden="1" x14ac:dyDescent="0.25">
      <c r="B736" s="897"/>
      <c r="C736" s="898"/>
      <c r="D736" s="898"/>
      <c r="E736" s="898"/>
      <c r="F736" s="898"/>
      <c r="G736" s="899"/>
      <c r="H736" s="897"/>
      <c r="I736" s="898"/>
      <c r="J736" s="898"/>
      <c r="K736" s="898"/>
      <c r="L736" s="899"/>
    </row>
    <row r="737" spans="2:12" hidden="1" x14ac:dyDescent="0.25">
      <c r="B737" s="897"/>
      <c r="C737" s="898"/>
      <c r="D737" s="898"/>
      <c r="E737" s="898"/>
      <c r="F737" s="898"/>
      <c r="G737" s="899"/>
      <c r="H737" s="897"/>
      <c r="I737" s="898"/>
      <c r="J737" s="898"/>
      <c r="K737" s="898"/>
      <c r="L737" s="899"/>
    </row>
    <row r="738" spans="2:12" hidden="1" x14ac:dyDescent="0.25">
      <c r="B738" s="897"/>
      <c r="C738" s="898"/>
      <c r="D738" s="898"/>
      <c r="E738" s="898"/>
      <c r="F738" s="898"/>
      <c r="G738" s="899"/>
      <c r="H738" s="897"/>
      <c r="I738" s="898"/>
      <c r="J738" s="898"/>
      <c r="K738" s="898"/>
      <c r="L738" s="899"/>
    </row>
    <row r="739" spans="2:12" hidden="1" x14ac:dyDescent="0.25">
      <c r="B739" s="897"/>
      <c r="C739" s="898"/>
      <c r="D739" s="898"/>
      <c r="E739" s="898"/>
      <c r="F739" s="898"/>
      <c r="G739" s="899"/>
      <c r="H739" s="897"/>
      <c r="I739" s="898"/>
      <c r="J739" s="898"/>
      <c r="K739" s="898"/>
      <c r="L739" s="899"/>
    </row>
    <row r="740" spans="2:12" hidden="1" x14ac:dyDescent="0.25">
      <c r="B740" s="897"/>
      <c r="C740" s="898"/>
      <c r="D740" s="898"/>
      <c r="E740" s="898"/>
      <c r="F740" s="898"/>
      <c r="G740" s="899"/>
      <c r="H740" s="897"/>
      <c r="I740" s="898"/>
      <c r="J740" s="898"/>
      <c r="K740" s="898"/>
      <c r="L740" s="899"/>
    </row>
    <row r="741" spans="2:12" hidden="1" x14ac:dyDescent="0.25">
      <c r="B741" s="897"/>
      <c r="C741" s="898"/>
      <c r="D741" s="898"/>
      <c r="E741" s="898"/>
      <c r="F741" s="898"/>
      <c r="G741" s="899"/>
      <c r="H741" s="897"/>
      <c r="I741" s="898"/>
      <c r="J741" s="898"/>
      <c r="K741" s="898"/>
      <c r="L741" s="899"/>
    </row>
    <row r="742" spans="2:12" hidden="1" x14ac:dyDescent="0.25">
      <c r="B742" s="897"/>
      <c r="C742" s="898"/>
      <c r="D742" s="898"/>
      <c r="E742" s="898"/>
      <c r="F742" s="898"/>
      <c r="G742" s="899"/>
      <c r="H742" s="897"/>
      <c r="I742" s="898"/>
      <c r="J742" s="898"/>
      <c r="K742" s="898"/>
      <c r="L742" s="899"/>
    </row>
    <row r="743" spans="2:12" hidden="1" x14ac:dyDescent="0.25">
      <c r="B743" s="897"/>
      <c r="C743" s="898"/>
      <c r="D743" s="898"/>
      <c r="E743" s="898"/>
      <c r="F743" s="898"/>
      <c r="G743" s="899"/>
      <c r="H743" s="897"/>
      <c r="I743" s="898"/>
      <c r="J743" s="898"/>
      <c r="K743" s="898"/>
      <c r="L743" s="899"/>
    </row>
    <row r="744" spans="2:12" hidden="1" x14ac:dyDescent="0.25">
      <c r="B744" s="897"/>
      <c r="C744" s="898"/>
      <c r="D744" s="898"/>
      <c r="E744" s="898"/>
      <c r="F744" s="898"/>
      <c r="G744" s="899"/>
      <c r="H744" s="897"/>
      <c r="I744" s="898"/>
      <c r="J744" s="898"/>
      <c r="K744" s="898"/>
      <c r="L744" s="899"/>
    </row>
    <row r="745" spans="2:12" hidden="1" x14ac:dyDescent="0.25">
      <c r="B745" s="1025"/>
      <c r="C745" s="1026"/>
      <c r="D745" s="1026"/>
      <c r="E745" s="1026"/>
      <c r="F745" s="1026"/>
      <c r="G745" s="1027"/>
      <c r="H745" s="1025"/>
      <c r="I745" s="1026"/>
      <c r="J745" s="1026"/>
      <c r="K745" s="1026"/>
      <c r="L745" s="1027"/>
    </row>
    <row r="746" spans="2:12" hidden="1" x14ac:dyDescent="0.25">
      <c r="B746" s="1033"/>
      <c r="C746" s="1028"/>
      <c r="D746" s="1028"/>
      <c r="E746" s="1028"/>
      <c r="F746" s="1028"/>
      <c r="G746" s="1029"/>
      <c r="H746" s="1037"/>
      <c r="I746" s="1038"/>
      <c r="J746" s="1038"/>
      <c r="K746" s="1038"/>
      <c r="L746" s="1039"/>
    </row>
    <row r="747" spans="2:12" hidden="1" x14ac:dyDescent="0.25">
      <c r="B747" s="1030"/>
      <c r="C747" s="1031"/>
      <c r="D747" s="1031"/>
      <c r="E747" s="1031"/>
      <c r="F747" s="1031"/>
      <c r="G747" s="1032"/>
      <c r="H747" s="1042"/>
      <c r="I747" s="1043"/>
      <c r="J747" s="1043"/>
      <c r="K747" s="1043"/>
      <c r="L747" s="1044"/>
    </row>
    <row r="748" spans="2:12" hidden="1" x14ac:dyDescent="0.25">
      <c r="B748" s="897"/>
      <c r="C748" s="898"/>
      <c r="D748" s="898"/>
      <c r="E748" s="898"/>
      <c r="F748" s="898"/>
      <c r="G748" s="899"/>
      <c r="H748" s="897"/>
      <c r="I748" s="898"/>
      <c r="J748" s="898"/>
      <c r="K748" s="898"/>
      <c r="L748" s="899"/>
    </row>
    <row r="749" spans="2:12" hidden="1" x14ac:dyDescent="0.25">
      <c r="B749" s="897"/>
      <c r="C749" s="898"/>
      <c r="D749" s="898"/>
      <c r="E749" s="898"/>
      <c r="F749" s="898"/>
      <c r="G749" s="899"/>
      <c r="H749" s="897"/>
      <c r="I749" s="898"/>
      <c r="J749" s="898"/>
      <c r="K749" s="898"/>
      <c r="L749" s="899"/>
    </row>
    <row r="750" spans="2:12" hidden="1" x14ac:dyDescent="0.25">
      <c r="B750" s="897"/>
      <c r="C750" s="898"/>
      <c r="D750" s="898"/>
      <c r="E750" s="898"/>
      <c r="F750" s="898"/>
      <c r="G750" s="899"/>
      <c r="H750" s="897"/>
      <c r="I750" s="898"/>
      <c r="J750" s="898"/>
      <c r="K750" s="898"/>
      <c r="L750" s="899"/>
    </row>
    <row r="751" spans="2:12" hidden="1" x14ac:dyDescent="0.25">
      <c r="B751" s="897"/>
      <c r="C751" s="898"/>
      <c r="D751" s="898"/>
      <c r="E751" s="898"/>
      <c r="F751" s="898"/>
      <c r="G751" s="899"/>
      <c r="H751" s="897"/>
      <c r="I751" s="898"/>
      <c r="J751" s="898"/>
      <c r="K751" s="898"/>
      <c r="L751" s="899"/>
    </row>
    <row r="752" spans="2:12" hidden="1" x14ac:dyDescent="0.25">
      <c r="B752" s="897"/>
      <c r="C752" s="898"/>
      <c r="D752" s="898"/>
      <c r="E752" s="898"/>
      <c r="F752" s="898"/>
      <c r="G752" s="899"/>
      <c r="H752" s="897"/>
      <c r="I752" s="898"/>
      <c r="J752" s="898"/>
      <c r="K752" s="898"/>
      <c r="L752" s="899"/>
    </row>
    <row r="753" spans="2:12" hidden="1" x14ac:dyDescent="0.25">
      <c r="B753" s="897"/>
      <c r="C753" s="898"/>
      <c r="D753" s="898"/>
      <c r="E753" s="898"/>
      <c r="F753" s="898"/>
      <c r="G753" s="899"/>
      <c r="H753" s="897"/>
      <c r="I753" s="898"/>
      <c r="J753" s="898"/>
      <c r="K753" s="898"/>
      <c r="L753" s="899"/>
    </row>
    <row r="754" spans="2:12" hidden="1" x14ac:dyDescent="0.25">
      <c r="B754" s="897"/>
      <c r="C754" s="898"/>
      <c r="D754" s="898"/>
      <c r="E754" s="898"/>
      <c r="F754" s="898"/>
      <c r="G754" s="899"/>
      <c r="H754" s="897"/>
      <c r="I754" s="898"/>
      <c r="J754" s="898"/>
      <c r="K754" s="898"/>
      <c r="L754" s="899"/>
    </row>
    <row r="755" spans="2:12" hidden="1" x14ac:dyDescent="0.25">
      <c r="B755" s="897"/>
      <c r="C755" s="898"/>
      <c r="D755" s="898"/>
      <c r="E755" s="898"/>
      <c r="F755" s="898"/>
      <c r="G755" s="899"/>
      <c r="H755" s="897"/>
      <c r="I755" s="898"/>
      <c r="J755" s="898"/>
      <c r="K755" s="898"/>
      <c r="L755" s="899"/>
    </row>
    <row r="756" spans="2:12" hidden="1" x14ac:dyDescent="0.25">
      <c r="B756" s="897"/>
      <c r="C756" s="898"/>
      <c r="D756" s="898"/>
      <c r="E756" s="898"/>
      <c r="F756" s="898"/>
      <c r="G756" s="899"/>
      <c r="H756" s="897"/>
      <c r="I756" s="898"/>
      <c r="J756" s="898"/>
      <c r="K756" s="898"/>
      <c r="L756" s="899"/>
    </row>
    <row r="757" spans="2:12" hidden="1" x14ac:dyDescent="0.25">
      <c r="B757" s="897"/>
      <c r="C757" s="898"/>
      <c r="D757" s="898"/>
      <c r="E757" s="898"/>
      <c r="F757" s="898"/>
      <c r="G757" s="899"/>
      <c r="H757" s="897"/>
      <c r="I757" s="898"/>
      <c r="J757" s="898"/>
      <c r="K757" s="898"/>
      <c r="L757" s="899"/>
    </row>
    <row r="758" spans="2:12" hidden="1" x14ac:dyDescent="0.25">
      <c r="B758" s="897"/>
      <c r="C758" s="898"/>
      <c r="D758" s="898"/>
      <c r="E758" s="898"/>
      <c r="F758" s="898"/>
      <c r="G758" s="899"/>
      <c r="H758" s="897"/>
      <c r="I758" s="898"/>
      <c r="J758" s="898"/>
      <c r="K758" s="898"/>
      <c r="L758" s="899"/>
    </row>
    <row r="759" spans="2:12" hidden="1" x14ac:dyDescent="0.25">
      <c r="B759" s="897"/>
      <c r="C759" s="898"/>
      <c r="D759" s="898"/>
      <c r="E759" s="898"/>
      <c r="F759" s="898"/>
      <c r="G759" s="899"/>
      <c r="H759" s="897"/>
      <c r="I759" s="898"/>
      <c r="J759" s="898"/>
      <c r="K759" s="898"/>
      <c r="L759" s="899"/>
    </row>
    <row r="760" spans="2:12" hidden="1" x14ac:dyDescent="0.25">
      <c r="B760" s="897"/>
      <c r="C760" s="898"/>
      <c r="D760" s="898"/>
      <c r="E760" s="898"/>
      <c r="F760" s="898"/>
      <c r="G760" s="899"/>
      <c r="H760" s="897"/>
      <c r="I760" s="898"/>
      <c r="J760" s="898"/>
      <c r="K760" s="898"/>
      <c r="L760" s="899"/>
    </row>
    <row r="761" spans="2:12" hidden="1" x14ac:dyDescent="0.25">
      <c r="B761" s="1025"/>
      <c r="C761" s="1026"/>
      <c r="D761" s="1026"/>
      <c r="E761" s="1026"/>
      <c r="F761" s="1026"/>
      <c r="G761" s="1027"/>
      <c r="H761" s="1025"/>
      <c r="I761" s="1026"/>
      <c r="J761" s="1026"/>
      <c r="K761" s="1026"/>
      <c r="L761" s="1027"/>
    </row>
    <row r="762" spans="2:12" hidden="1" x14ac:dyDescent="0.25">
      <c r="B762" s="1033"/>
      <c r="C762" s="1028"/>
      <c r="D762" s="1028"/>
      <c r="E762" s="1028"/>
      <c r="F762" s="1028"/>
      <c r="G762" s="1029"/>
      <c r="H762" s="1037"/>
      <c r="I762" s="1038"/>
      <c r="J762" s="1038"/>
      <c r="K762" s="1038"/>
      <c r="L762" s="1039"/>
    </row>
    <row r="763" spans="2:12" hidden="1" x14ac:dyDescent="0.25">
      <c r="B763" s="1030"/>
      <c r="C763" s="1031"/>
      <c r="D763" s="1031"/>
      <c r="E763" s="1031"/>
      <c r="F763" s="1031"/>
      <c r="G763" s="1032"/>
      <c r="H763" s="1042"/>
      <c r="I763" s="1043"/>
      <c r="J763" s="1043"/>
      <c r="K763" s="1043"/>
      <c r="L763" s="1044"/>
    </row>
    <row r="764" spans="2:12" x14ac:dyDescent="0.25">
      <c r="B764" s="897"/>
      <c r="C764" s="898"/>
      <c r="D764" s="898"/>
      <c r="E764" s="898"/>
      <c r="F764" s="898"/>
      <c r="G764" s="899"/>
      <c r="H764" s="897"/>
      <c r="I764" s="898"/>
      <c r="J764" s="898"/>
      <c r="K764" s="898"/>
      <c r="L764" s="899"/>
    </row>
    <row r="765" spans="2:12" x14ac:dyDescent="0.25">
      <c r="B765" s="897"/>
      <c r="C765" s="898"/>
      <c r="D765" s="898"/>
      <c r="E765" s="898"/>
      <c r="F765" s="898"/>
      <c r="G765" s="899"/>
      <c r="H765" s="897"/>
      <c r="I765" s="898"/>
      <c r="J765" s="898"/>
      <c r="K765" s="898"/>
      <c r="L765" s="899"/>
    </row>
    <row r="766" spans="2:12" x14ac:dyDescent="0.25">
      <c r="B766" s="897"/>
      <c r="C766" s="898"/>
      <c r="D766" s="898"/>
      <c r="E766" s="898"/>
      <c r="F766" s="898"/>
      <c r="G766" s="899"/>
      <c r="H766" s="897"/>
      <c r="I766" s="898"/>
      <c r="J766" s="898"/>
      <c r="K766" s="898"/>
      <c r="L766" s="899"/>
    </row>
    <row r="767" spans="2:12" x14ac:dyDescent="0.25">
      <c r="B767" s="897"/>
      <c r="C767" s="898"/>
      <c r="D767" s="898"/>
      <c r="E767" s="898"/>
      <c r="F767" s="898"/>
      <c r="G767" s="899"/>
      <c r="H767" s="897"/>
      <c r="I767" s="898"/>
      <c r="J767" s="898"/>
      <c r="K767" s="898"/>
      <c r="L767" s="899"/>
    </row>
    <row r="768" spans="2:12" x14ac:dyDescent="0.25">
      <c r="B768" s="897"/>
      <c r="C768" s="898"/>
      <c r="D768" s="898"/>
      <c r="E768" s="898"/>
      <c r="F768" s="898"/>
      <c r="G768" s="899"/>
      <c r="H768" s="897"/>
      <c r="I768" s="898"/>
      <c r="J768" s="898"/>
      <c r="K768" s="898"/>
      <c r="L768" s="899"/>
    </row>
    <row r="769" spans="2:12" x14ac:dyDescent="0.25">
      <c r="B769" s="897"/>
      <c r="C769" s="898"/>
      <c r="D769" s="898"/>
      <c r="E769" s="898"/>
      <c r="F769" s="898"/>
      <c r="G769" s="899"/>
      <c r="H769" s="897"/>
      <c r="I769" s="898"/>
      <c r="J769" s="898"/>
      <c r="K769" s="898"/>
      <c r="L769" s="899"/>
    </row>
    <row r="770" spans="2:12" x14ac:dyDescent="0.25">
      <c r="B770" s="897"/>
      <c r="C770" s="898"/>
      <c r="D770" s="898"/>
      <c r="E770" s="898"/>
      <c r="F770" s="898"/>
      <c r="G770" s="899"/>
      <c r="H770" s="897"/>
      <c r="I770" s="898"/>
      <c r="J770" s="898"/>
      <c r="K770" s="898"/>
      <c r="L770" s="899"/>
    </row>
    <row r="771" spans="2:12" x14ac:dyDescent="0.25">
      <c r="B771" s="897"/>
      <c r="C771" s="898"/>
      <c r="D771" s="898"/>
      <c r="E771" s="898"/>
      <c r="F771" s="898"/>
      <c r="G771" s="899"/>
      <c r="H771" s="897"/>
      <c r="I771" s="898"/>
      <c r="J771" s="898"/>
      <c r="K771" s="898"/>
      <c r="L771" s="899"/>
    </row>
    <row r="772" spans="2:12" x14ac:dyDescent="0.25">
      <c r="B772" s="897"/>
      <c r="C772" s="898"/>
      <c r="D772" s="898"/>
      <c r="E772" s="898"/>
      <c r="F772" s="898"/>
      <c r="G772" s="899"/>
      <c r="H772" s="897"/>
      <c r="I772" s="898"/>
      <c r="J772" s="898"/>
      <c r="K772" s="898"/>
      <c r="L772" s="899"/>
    </row>
    <row r="773" spans="2:12" x14ac:dyDescent="0.25">
      <c r="B773" s="897"/>
      <c r="C773" s="898"/>
      <c r="D773" s="898"/>
      <c r="E773" s="898"/>
      <c r="F773" s="898"/>
      <c r="G773" s="899"/>
      <c r="H773" s="897"/>
      <c r="I773" s="898"/>
      <c r="J773" s="898"/>
      <c r="K773" s="898"/>
      <c r="L773" s="899"/>
    </row>
    <row r="774" spans="2:12" x14ac:dyDescent="0.25">
      <c r="B774" s="897"/>
      <c r="C774" s="898"/>
      <c r="D774" s="898"/>
      <c r="E774" s="898"/>
      <c r="F774" s="898"/>
      <c r="G774" s="899"/>
      <c r="H774" s="897"/>
      <c r="I774" s="898"/>
      <c r="J774" s="898"/>
      <c r="K774" s="898"/>
      <c r="L774" s="899"/>
    </row>
    <row r="775" spans="2:12" x14ac:dyDescent="0.25">
      <c r="B775" s="897"/>
      <c r="C775" s="898"/>
      <c r="D775" s="898"/>
      <c r="E775" s="898"/>
      <c r="F775" s="898"/>
      <c r="G775" s="899"/>
      <c r="H775" s="897"/>
      <c r="I775" s="898"/>
      <c r="J775" s="898"/>
      <c r="K775" s="898"/>
      <c r="L775" s="899"/>
    </row>
    <row r="776" spans="2:12" x14ac:dyDescent="0.25">
      <c r="B776" s="897"/>
      <c r="C776" s="898"/>
      <c r="D776" s="898"/>
      <c r="E776" s="898"/>
      <c r="F776" s="898"/>
      <c r="G776" s="899"/>
      <c r="H776" s="897"/>
      <c r="I776" s="898"/>
      <c r="J776" s="898"/>
      <c r="K776" s="898"/>
      <c r="L776" s="899"/>
    </row>
    <row r="777" spans="2:12" x14ac:dyDescent="0.25">
      <c r="B777" s="1025"/>
      <c r="C777" s="1026"/>
      <c r="D777" s="1026"/>
      <c r="E777" s="1026"/>
      <c r="F777" s="1026"/>
      <c r="G777" s="1027"/>
      <c r="H777" s="1025"/>
      <c r="I777" s="1026"/>
      <c r="J777" s="1026"/>
      <c r="K777" s="1026"/>
      <c r="L777" s="1027"/>
    </row>
    <row r="778" spans="2:12" ht="15" customHeight="1" x14ac:dyDescent="0.25">
      <c r="B778" s="1013" t="s">
        <v>974</v>
      </c>
      <c r="C778" s="1028"/>
      <c r="D778" s="1028"/>
      <c r="E778" s="1028"/>
      <c r="F778" s="1028"/>
      <c r="G778" s="1029"/>
      <c r="H778" s="1013" t="s">
        <v>974</v>
      </c>
      <c r="I778" s="1028"/>
      <c r="J778" s="1028"/>
      <c r="K778" s="1028"/>
      <c r="L778" s="1028"/>
    </row>
    <row r="779" spans="2:12" x14ac:dyDescent="0.25">
      <c r="B779" s="1030"/>
      <c r="C779" s="1031"/>
      <c r="D779" s="1031"/>
      <c r="E779" s="1031"/>
      <c r="F779" s="1031"/>
      <c r="G779" s="1032"/>
      <c r="H779" s="1030"/>
      <c r="I779" s="1031"/>
      <c r="J779" s="1031"/>
      <c r="K779" s="1031"/>
      <c r="L779" s="1031"/>
    </row>
    <row r="780" spans="2:12" x14ac:dyDescent="0.25">
      <c r="B780" s="897" t="s">
        <v>801</v>
      </c>
      <c r="C780" s="898"/>
      <c r="D780" s="898"/>
      <c r="E780" s="898"/>
      <c r="F780" s="898"/>
      <c r="G780" s="899"/>
      <c r="H780" s="897" t="s">
        <v>802</v>
      </c>
      <c r="I780" s="898"/>
      <c r="J780" s="898"/>
      <c r="K780" s="898"/>
      <c r="L780" s="899"/>
    </row>
    <row r="781" spans="2:12" x14ac:dyDescent="0.25">
      <c r="B781" s="897"/>
      <c r="C781" s="898"/>
      <c r="D781" s="898"/>
      <c r="E781" s="898"/>
      <c r="F781" s="898"/>
      <c r="G781" s="899"/>
      <c r="H781" s="897"/>
      <c r="I781" s="898"/>
      <c r="J781" s="898"/>
      <c r="K781" s="898"/>
      <c r="L781" s="899"/>
    </row>
    <row r="782" spans="2:12" x14ac:dyDescent="0.25">
      <c r="B782" s="897"/>
      <c r="C782" s="898"/>
      <c r="D782" s="898"/>
      <c r="E782" s="898"/>
      <c r="F782" s="898"/>
      <c r="G782" s="899"/>
      <c r="H782" s="897"/>
      <c r="I782" s="898"/>
      <c r="J782" s="898"/>
      <c r="K782" s="898"/>
      <c r="L782" s="899"/>
    </row>
    <row r="783" spans="2:12" x14ac:dyDescent="0.25">
      <c r="B783" s="897"/>
      <c r="C783" s="898"/>
      <c r="D783" s="898"/>
      <c r="E783" s="898"/>
      <c r="F783" s="898"/>
      <c r="G783" s="899"/>
      <c r="H783" s="897"/>
      <c r="I783" s="898"/>
      <c r="J783" s="898"/>
      <c r="K783" s="898"/>
      <c r="L783" s="899"/>
    </row>
    <row r="784" spans="2:12" x14ac:dyDescent="0.25">
      <c r="B784" s="897"/>
      <c r="C784" s="898"/>
      <c r="D784" s="898"/>
      <c r="E784" s="898"/>
      <c r="F784" s="898"/>
      <c r="G784" s="899"/>
      <c r="H784" s="897"/>
      <c r="I784" s="898"/>
      <c r="J784" s="898"/>
      <c r="K784" s="898"/>
      <c r="L784" s="899"/>
    </row>
    <row r="785" spans="2:12" x14ac:dyDescent="0.25">
      <c r="B785" s="897"/>
      <c r="C785" s="898"/>
      <c r="D785" s="898"/>
      <c r="E785" s="898"/>
      <c r="F785" s="898"/>
      <c r="G785" s="899"/>
      <c r="H785" s="897"/>
      <c r="I785" s="898"/>
      <c r="J785" s="898"/>
      <c r="K785" s="898"/>
      <c r="L785" s="899"/>
    </row>
    <row r="786" spans="2:12" x14ac:dyDescent="0.25">
      <c r="B786" s="897"/>
      <c r="C786" s="898"/>
      <c r="D786" s="898"/>
      <c r="E786" s="898"/>
      <c r="F786" s="898"/>
      <c r="G786" s="899"/>
      <c r="H786" s="897"/>
      <c r="I786" s="898"/>
      <c r="J786" s="898"/>
      <c r="K786" s="898"/>
      <c r="L786" s="899"/>
    </row>
    <row r="787" spans="2:12" x14ac:dyDescent="0.25">
      <c r="B787" s="897"/>
      <c r="C787" s="898"/>
      <c r="D787" s="898"/>
      <c r="E787" s="898"/>
      <c r="F787" s="898"/>
      <c r="G787" s="899"/>
      <c r="H787" s="897"/>
      <c r="I787" s="898"/>
      <c r="J787" s="898"/>
      <c r="K787" s="898"/>
      <c r="L787" s="899"/>
    </row>
    <row r="788" spans="2:12" x14ac:dyDescent="0.25">
      <c r="B788" s="897"/>
      <c r="C788" s="898"/>
      <c r="D788" s="898"/>
      <c r="E788" s="898"/>
      <c r="F788" s="898"/>
      <c r="G788" s="899"/>
      <c r="H788" s="897"/>
      <c r="I788" s="898"/>
      <c r="J788" s="898"/>
      <c r="K788" s="898"/>
      <c r="L788" s="899"/>
    </row>
    <row r="789" spans="2:12" x14ac:dyDescent="0.25">
      <c r="B789" s="897"/>
      <c r="C789" s="898"/>
      <c r="D789" s="898"/>
      <c r="E789" s="898"/>
      <c r="F789" s="898"/>
      <c r="G789" s="899"/>
      <c r="H789" s="897"/>
      <c r="I789" s="898"/>
      <c r="J789" s="898"/>
      <c r="K789" s="898"/>
      <c r="L789" s="899"/>
    </row>
    <row r="790" spans="2:12" x14ac:dyDescent="0.25">
      <c r="B790" s="897"/>
      <c r="C790" s="898"/>
      <c r="D790" s="898"/>
      <c r="E790" s="898"/>
      <c r="F790" s="898"/>
      <c r="G790" s="899"/>
      <c r="H790" s="897"/>
      <c r="I790" s="898"/>
      <c r="J790" s="898"/>
      <c r="K790" s="898"/>
      <c r="L790" s="899"/>
    </row>
    <row r="791" spans="2:12" x14ac:dyDescent="0.25">
      <c r="B791" s="897"/>
      <c r="C791" s="898"/>
      <c r="D791" s="898"/>
      <c r="E791" s="898"/>
      <c r="F791" s="898"/>
      <c r="G791" s="899"/>
      <c r="H791" s="897"/>
      <c r="I791" s="898"/>
      <c r="J791" s="898"/>
      <c r="K791" s="898"/>
      <c r="L791" s="899"/>
    </row>
    <row r="792" spans="2:12" x14ac:dyDescent="0.25">
      <c r="B792" s="897"/>
      <c r="C792" s="898"/>
      <c r="D792" s="898"/>
      <c r="E792" s="898"/>
      <c r="F792" s="898"/>
      <c r="G792" s="899"/>
      <c r="H792" s="897"/>
      <c r="I792" s="898"/>
      <c r="J792" s="898"/>
      <c r="K792" s="898"/>
      <c r="L792" s="899"/>
    </row>
    <row r="793" spans="2:12" x14ac:dyDescent="0.25">
      <c r="B793" s="1025"/>
      <c r="C793" s="1026"/>
      <c r="D793" s="1026"/>
      <c r="E793" s="1026"/>
      <c r="F793" s="1026"/>
      <c r="G793" s="1027"/>
      <c r="H793" s="1025"/>
      <c r="I793" s="1026"/>
      <c r="J793" s="1026"/>
      <c r="K793" s="1026"/>
      <c r="L793" s="1027"/>
    </row>
    <row r="794" spans="2:12" ht="15" customHeight="1" x14ac:dyDescent="0.25">
      <c r="B794" s="1013" t="s">
        <v>936</v>
      </c>
      <c r="C794" s="1014"/>
      <c r="D794" s="1014"/>
      <c r="E794" s="1014"/>
      <c r="F794" s="1014"/>
      <c r="G794" s="1015"/>
      <c r="H794" s="1013" t="s">
        <v>995</v>
      </c>
      <c r="I794" s="1028"/>
      <c r="J794" s="1028"/>
      <c r="K794" s="1028"/>
      <c r="L794" s="1029"/>
    </row>
    <row r="795" spans="2:12" x14ac:dyDescent="0.25">
      <c r="B795" s="1016"/>
      <c r="C795" s="1017"/>
      <c r="D795" s="1017"/>
      <c r="E795" s="1017"/>
      <c r="F795" s="1017"/>
      <c r="G795" s="1018"/>
      <c r="H795" s="1030"/>
      <c r="I795" s="1031"/>
      <c r="J795" s="1031"/>
      <c r="K795" s="1031"/>
      <c r="L795" s="1032"/>
    </row>
    <row r="796" spans="2:12" hidden="1" x14ac:dyDescent="0.25">
      <c r="B796" s="897" t="s">
        <v>801</v>
      </c>
      <c r="C796" s="898"/>
      <c r="D796" s="898"/>
      <c r="E796" s="898"/>
      <c r="F796" s="898"/>
      <c r="G796" s="899"/>
      <c r="H796" s="897" t="s">
        <v>802</v>
      </c>
      <c r="I796" s="898"/>
      <c r="J796" s="898"/>
      <c r="K796" s="898"/>
      <c r="L796" s="899"/>
    </row>
    <row r="797" spans="2:12" hidden="1" x14ac:dyDescent="0.25">
      <c r="B797" s="897"/>
      <c r="C797" s="898"/>
      <c r="D797" s="898"/>
      <c r="E797" s="898"/>
      <c r="F797" s="898"/>
      <c r="G797" s="899"/>
      <c r="H797" s="897"/>
      <c r="I797" s="898"/>
      <c r="J797" s="898"/>
      <c r="K797" s="898"/>
      <c r="L797" s="899"/>
    </row>
    <row r="798" spans="2:12" hidden="1" x14ac:dyDescent="0.25">
      <c r="B798" s="897"/>
      <c r="C798" s="898"/>
      <c r="D798" s="898"/>
      <c r="E798" s="898"/>
      <c r="F798" s="898"/>
      <c r="G798" s="899"/>
      <c r="H798" s="897"/>
      <c r="I798" s="898"/>
      <c r="J798" s="898"/>
      <c r="K798" s="898"/>
      <c r="L798" s="899"/>
    </row>
    <row r="799" spans="2:12" hidden="1" x14ac:dyDescent="0.25">
      <c r="B799" s="897"/>
      <c r="C799" s="898"/>
      <c r="D799" s="898"/>
      <c r="E799" s="898"/>
      <c r="F799" s="898"/>
      <c r="G799" s="899"/>
      <c r="H799" s="897"/>
      <c r="I799" s="898"/>
      <c r="J799" s="898"/>
      <c r="K799" s="898"/>
      <c r="L799" s="899"/>
    </row>
    <row r="800" spans="2:12" hidden="1" x14ac:dyDescent="0.25">
      <c r="B800" s="897"/>
      <c r="C800" s="898"/>
      <c r="D800" s="898"/>
      <c r="E800" s="898"/>
      <c r="F800" s="898"/>
      <c r="G800" s="899"/>
      <c r="H800" s="897"/>
      <c r="I800" s="898"/>
      <c r="J800" s="898"/>
      <c r="K800" s="898"/>
      <c r="L800" s="899"/>
    </row>
    <row r="801" spans="2:12" hidden="1" x14ac:dyDescent="0.25">
      <c r="B801" s="897"/>
      <c r="C801" s="898"/>
      <c r="D801" s="898"/>
      <c r="E801" s="898"/>
      <c r="F801" s="898"/>
      <c r="G801" s="899"/>
      <c r="H801" s="897"/>
      <c r="I801" s="898"/>
      <c r="J801" s="898"/>
      <c r="K801" s="898"/>
      <c r="L801" s="899"/>
    </row>
    <row r="802" spans="2:12" hidden="1" x14ac:dyDescent="0.25">
      <c r="B802" s="897"/>
      <c r="C802" s="898"/>
      <c r="D802" s="898"/>
      <c r="E802" s="898"/>
      <c r="F802" s="898"/>
      <c r="G802" s="899"/>
      <c r="H802" s="897"/>
      <c r="I802" s="898"/>
      <c r="J802" s="898"/>
      <c r="K802" s="898"/>
      <c r="L802" s="899"/>
    </row>
    <row r="803" spans="2:12" hidden="1" x14ac:dyDescent="0.25">
      <c r="B803" s="897"/>
      <c r="C803" s="898"/>
      <c r="D803" s="898"/>
      <c r="E803" s="898"/>
      <c r="F803" s="898"/>
      <c r="G803" s="899"/>
      <c r="H803" s="897"/>
      <c r="I803" s="898"/>
      <c r="J803" s="898"/>
      <c r="K803" s="898"/>
      <c r="L803" s="899"/>
    </row>
    <row r="804" spans="2:12" hidden="1" x14ac:dyDescent="0.25">
      <c r="B804" s="897"/>
      <c r="C804" s="898"/>
      <c r="D804" s="898"/>
      <c r="E804" s="898"/>
      <c r="F804" s="898"/>
      <c r="G804" s="899"/>
      <c r="H804" s="897"/>
      <c r="I804" s="898"/>
      <c r="J804" s="898"/>
      <c r="K804" s="898"/>
      <c r="L804" s="899"/>
    </row>
    <row r="805" spans="2:12" hidden="1" x14ac:dyDescent="0.25">
      <c r="B805" s="897"/>
      <c r="C805" s="898"/>
      <c r="D805" s="898"/>
      <c r="E805" s="898"/>
      <c r="F805" s="898"/>
      <c r="G805" s="899"/>
      <c r="H805" s="897"/>
      <c r="I805" s="898"/>
      <c r="J805" s="898"/>
      <c r="K805" s="898"/>
      <c r="L805" s="899"/>
    </row>
    <row r="806" spans="2:12" hidden="1" x14ac:dyDescent="0.25">
      <c r="B806" s="897"/>
      <c r="C806" s="898"/>
      <c r="D806" s="898"/>
      <c r="E806" s="898"/>
      <c r="F806" s="898"/>
      <c r="G806" s="899"/>
      <c r="H806" s="897"/>
      <c r="I806" s="898"/>
      <c r="J806" s="898"/>
      <c r="K806" s="898"/>
      <c r="L806" s="899"/>
    </row>
    <row r="807" spans="2:12" hidden="1" x14ac:dyDescent="0.25">
      <c r="B807" s="897"/>
      <c r="C807" s="898"/>
      <c r="D807" s="898"/>
      <c r="E807" s="898"/>
      <c r="F807" s="898"/>
      <c r="G807" s="899"/>
      <c r="H807" s="897"/>
      <c r="I807" s="898"/>
      <c r="J807" s="898"/>
      <c r="K807" s="898"/>
      <c r="L807" s="899"/>
    </row>
    <row r="808" spans="2:12" hidden="1" x14ac:dyDescent="0.25">
      <c r="B808" s="897"/>
      <c r="C808" s="898"/>
      <c r="D808" s="898"/>
      <c r="E808" s="898"/>
      <c r="F808" s="898"/>
      <c r="G808" s="899"/>
      <c r="H808" s="897"/>
      <c r="I808" s="898"/>
      <c r="J808" s="898"/>
      <c r="K808" s="898"/>
      <c r="L808" s="899"/>
    </row>
    <row r="809" spans="2:12" hidden="1" x14ac:dyDescent="0.25">
      <c r="B809" s="1025"/>
      <c r="C809" s="1026"/>
      <c r="D809" s="1026"/>
      <c r="E809" s="1026"/>
      <c r="F809" s="1026"/>
      <c r="G809" s="1027"/>
      <c r="H809" s="1025"/>
      <c r="I809" s="1026"/>
      <c r="J809" s="1026"/>
      <c r="K809" s="1026"/>
      <c r="L809" s="1027"/>
    </row>
    <row r="810" spans="2:12" hidden="1" x14ac:dyDescent="0.25">
      <c r="B810" s="1013"/>
      <c r="C810" s="1028"/>
      <c r="D810" s="1028"/>
      <c r="E810" s="1028"/>
      <c r="F810" s="1028"/>
      <c r="G810" s="1029"/>
      <c r="H810" s="1013"/>
      <c r="I810" s="1028"/>
      <c r="J810" s="1028"/>
      <c r="K810" s="1028"/>
      <c r="L810" s="1029"/>
    </row>
    <row r="811" spans="2:12" hidden="1" x14ac:dyDescent="0.25">
      <c r="B811" s="1030"/>
      <c r="C811" s="1031"/>
      <c r="D811" s="1031"/>
      <c r="E811" s="1031"/>
      <c r="F811" s="1031"/>
      <c r="G811" s="1032"/>
      <c r="H811" s="1030"/>
      <c r="I811" s="1031"/>
      <c r="J811" s="1031"/>
      <c r="K811" s="1031"/>
      <c r="L811" s="1032"/>
    </row>
  </sheetData>
  <mergeCells count="219">
    <mergeCell ref="B810:G811"/>
    <mergeCell ref="H810:L811"/>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L635"/>
    <mergeCell ref="B636:G649"/>
    <mergeCell ref="H636:L649"/>
    <mergeCell ref="B650:G651"/>
    <mergeCell ref="H650:L651"/>
    <mergeCell ref="B652:G665"/>
    <mergeCell ref="H652:L665"/>
    <mergeCell ref="B617:G618"/>
    <mergeCell ref="H617:M618"/>
    <mergeCell ref="B619:G632"/>
    <mergeCell ref="H619:L632"/>
    <mergeCell ref="B633:G634"/>
    <mergeCell ref="H633:L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L442"/>
    <mergeCell ref="B443:G456"/>
    <mergeCell ref="H443:L456"/>
    <mergeCell ref="B457:G458"/>
    <mergeCell ref="H457: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L265"/>
    <mergeCell ref="B266:G279"/>
    <mergeCell ref="H266:L279"/>
    <mergeCell ref="B232:G233"/>
    <mergeCell ref="H232:L233"/>
    <mergeCell ref="B234:G247"/>
    <mergeCell ref="H234:L247"/>
    <mergeCell ref="B248:G249"/>
    <mergeCell ref="H248:M249"/>
    <mergeCell ref="B202:G215"/>
    <mergeCell ref="H202:L215"/>
    <mergeCell ref="B216:G217"/>
    <mergeCell ref="H216:L217"/>
    <mergeCell ref="B218:G231"/>
    <mergeCell ref="H218:L231"/>
    <mergeCell ref="B184:G185"/>
    <mergeCell ref="H184:L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9:L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zoomScaleNormal="100" zoomScaleSheetLayoutView="100" zoomScalePageLayoutView="110" workbookViewId="0">
      <selection activeCell="H9" sqref="H9:L22"/>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76"/>
      <c r="C1" s="877"/>
      <c r="D1" s="878"/>
      <c r="E1" s="882" t="s">
        <v>393</v>
      </c>
      <c r="F1" s="882"/>
      <c r="G1" s="882"/>
      <c r="H1" s="882"/>
      <c r="I1" s="882"/>
      <c r="J1" s="882"/>
      <c r="K1" s="884"/>
      <c r="L1" s="885"/>
    </row>
    <row r="2" spans="2:13" ht="1.5" customHeight="1" x14ac:dyDescent="0.25">
      <c r="B2" s="879"/>
      <c r="C2" s="880"/>
      <c r="D2" s="881"/>
      <c r="E2" s="883"/>
      <c r="F2" s="883"/>
      <c r="G2" s="883"/>
      <c r="H2" s="883"/>
      <c r="I2" s="883"/>
      <c r="J2" s="883"/>
      <c r="K2" s="886"/>
      <c r="L2" s="887"/>
    </row>
    <row r="3" spans="2:13" ht="3.75" customHeight="1" x14ac:dyDescent="0.25">
      <c r="B3" s="879"/>
      <c r="C3" s="880"/>
      <c r="D3" s="881"/>
      <c r="E3" s="883"/>
      <c r="F3" s="883"/>
      <c r="G3" s="883"/>
      <c r="H3" s="883"/>
      <c r="I3" s="883"/>
      <c r="J3" s="883"/>
      <c r="K3" s="886"/>
      <c r="L3" s="887"/>
    </row>
    <row r="4" spans="2:13" ht="20.25" customHeight="1" x14ac:dyDescent="0.25">
      <c r="B4" s="879"/>
      <c r="C4" s="880"/>
      <c r="D4" s="881"/>
      <c r="E4" s="888" t="s">
        <v>390</v>
      </c>
      <c r="F4" s="888"/>
      <c r="G4" s="888"/>
      <c r="H4" s="888"/>
      <c r="I4" s="888"/>
      <c r="J4" s="888"/>
      <c r="K4" s="886"/>
      <c r="L4" s="887"/>
    </row>
    <row r="5" spans="2:13" ht="4.5" customHeight="1" x14ac:dyDescent="0.25">
      <c r="B5" s="879"/>
      <c r="C5" s="880"/>
      <c r="D5" s="881"/>
      <c r="E5" s="889"/>
      <c r="F5" s="889"/>
      <c r="G5" s="889"/>
      <c r="H5" s="889"/>
      <c r="I5" s="1001" t="s">
        <v>462</v>
      </c>
      <c r="J5" s="1045"/>
      <c r="K5" s="998"/>
      <c r="L5" s="887"/>
      <c r="M5" s="173"/>
    </row>
    <row r="6" spans="2:13" ht="24.95" customHeight="1" x14ac:dyDescent="0.25">
      <c r="B6" s="879"/>
      <c r="C6" s="880"/>
      <c r="D6" s="881"/>
      <c r="E6" s="174" t="s">
        <v>460</v>
      </c>
      <c r="F6" s="175">
        <v>43845</v>
      </c>
      <c r="G6" s="176" t="s">
        <v>461</v>
      </c>
      <c r="H6" s="163">
        <v>43851</v>
      </c>
      <c r="I6" s="1001"/>
      <c r="J6" s="1045"/>
      <c r="K6" s="1003"/>
      <c r="L6" s="893"/>
    </row>
    <row r="7" spans="2:13" ht="24.95" customHeight="1" x14ac:dyDescent="0.25">
      <c r="B7" s="894" t="s">
        <v>395</v>
      </c>
      <c r="C7" s="894"/>
      <c r="D7" s="894"/>
      <c r="E7" s="894" t="s">
        <v>111</v>
      </c>
      <c r="F7" s="894"/>
      <c r="G7" s="894" t="s">
        <v>112</v>
      </c>
      <c r="H7" s="894"/>
      <c r="I7" s="185" t="s">
        <v>4</v>
      </c>
      <c r="J7" s="185" t="s">
        <v>2</v>
      </c>
      <c r="K7" s="895" t="s">
        <v>0</v>
      </c>
      <c r="L7" s="895"/>
    </row>
    <row r="8" spans="2:13" ht="24.95" customHeight="1" x14ac:dyDescent="0.25">
      <c r="B8" s="896" t="s">
        <v>398</v>
      </c>
      <c r="C8" s="896"/>
      <c r="D8" s="896"/>
      <c r="E8" s="894" t="s">
        <v>399</v>
      </c>
      <c r="F8" s="894"/>
      <c r="G8" s="894" t="s">
        <v>399</v>
      </c>
      <c r="H8" s="894"/>
      <c r="I8" s="177">
        <v>41944</v>
      </c>
      <c r="J8" s="185">
        <v>1</v>
      </c>
      <c r="K8" s="895" t="s">
        <v>463</v>
      </c>
      <c r="L8" s="895"/>
    </row>
    <row r="9" spans="2:13" ht="15.75" customHeight="1" x14ac:dyDescent="0.25">
      <c r="B9" s="897" t="s">
        <v>799</v>
      </c>
      <c r="C9" s="898"/>
      <c r="D9" s="898"/>
      <c r="E9" s="898"/>
      <c r="F9" s="898"/>
      <c r="G9" s="899"/>
      <c r="H9" s="897" t="s">
        <v>800</v>
      </c>
      <c r="I9" s="898"/>
      <c r="J9" s="898"/>
      <c r="K9" s="898"/>
      <c r="L9" s="899"/>
    </row>
    <row r="10" spans="2:13" x14ac:dyDescent="0.25">
      <c r="B10" s="897"/>
      <c r="C10" s="898"/>
      <c r="D10" s="898"/>
      <c r="E10" s="898"/>
      <c r="F10" s="898"/>
      <c r="G10" s="899"/>
      <c r="H10" s="897"/>
      <c r="I10" s="898"/>
      <c r="J10" s="898"/>
      <c r="K10" s="898"/>
      <c r="L10" s="899"/>
    </row>
    <row r="11" spans="2:13" x14ac:dyDescent="0.25">
      <c r="B11" s="897"/>
      <c r="C11" s="898"/>
      <c r="D11" s="898"/>
      <c r="E11" s="898"/>
      <c r="F11" s="898"/>
      <c r="G11" s="899"/>
      <c r="H11" s="897"/>
      <c r="I11" s="898"/>
      <c r="J11" s="898"/>
      <c r="K11" s="898"/>
      <c r="L11" s="899"/>
    </row>
    <row r="12" spans="2:13" x14ac:dyDescent="0.25">
      <c r="B12" s="897"/>
      <c r="C12" s="898"/>
      <c r="D12" s="898"/>
      <c r="E12" s="898"/>
      <c r="F12" s="898"/>
      <c r="G12" s="899"/>
      <c r="H12" s="897"/>
      <c r="I12" s="898"/>
      <c r="J12" s="898"/>
      <c r="K12" s="898"/>
      <c r="L12" s="899"/>
    </row>
    <row r="13" spans="2:13" x14ac:dyDescent="0.25">
      <c r="B13" s="897"/>
      <c r="C13" s="898"/>
      <c r="D13" s="898"/>
      <c r="E13" s="898"/>
      <c r="F13" s="898"/>
      <c r="G13" s="899"/>
      <c r="H13" s="897"/>
      <c r="I13" s="898"/>
      <c r="J13" s="898"/>
      <c r="K13" s="898"/>
      <c r="L13" s="899"/>
    </row>
    <row r="14" spans="2:13" x14ac:dyDescent="0.25">
      <c r="B14" s="897"/>
      <c r="C14" s="898"/>
      <c r="D14" s="898"/>
      <c r="E14" s="898"/>
      <c r="F14" s="898"/>
      <c r="G14" s="899"/>
      <c r="H14" s="897"/>
      <c r="I14" s="898"/>
      <c r="J14" s="898"/>
      <c r="K14" s="898"/>
      <c r="L14" s="899"/>
    </row>
    <row r="15" spans="2:13" x14ac:dyDescent="0.25">
      <c r="B15" s="897"/>
      <c r="C15" s="898"/>
      <c r="D15" s="898"/>
      <c r="E15" s="898"/>
      <c r="F15" s="898"/>
      <c r="G15" s="899"/>
      <c r="H15" s="897"/>
      <c r="I15" s="898"/>
      <c r="J15" s="898"/>
      <c r="K15" s="898"/>
      <c r="L15" s="899"/>
    </row>
    <row r="16" spans="2:13" x14ac:dyDescent="0.25">
      <c r="B16" s="897"/>
      <c r="C16" s="898"/>
      <c r="D16" s="898"/>
      <c r="E16" s="898"/>
      <c r="F16" s="898"/>
      <c r="G16" s="899"/>
      <c r="H16" s="897"/>
      <c r="I16" s="898"/>
      <c r="J16" s="898"/>
      <c r="K16" s="898"/>
      <c r="L16" s="899"/>
    </row>
    <row r="17" spans="2:12" x14ac:dyDescent="0.25">
      <c r="B17" s="897"/>
      <c r="C17" s="898"/>
      <c r="D17" s="898"/>
      <c r="E17" s="898"/>
      <c r="F17" s="898"/>
      <c r="G17" s="899"/>
      <c r="H17" s="897"/>
      <c r="I17" s="898"/>
      <c r="J17" s="898"/>
      <c r="K17" s="898"/>
      <c r="L17" s="899"/>
    </row>
    <row r="18" spans="2:12" x14ac:dyDescent="0.25">
      <c r="B18" s="897"/>
      <c r="C18" s="898"/>
      <c r="D18" s="898"/>
      <c r="E18" s="898"/>
      <c r="F18" s="898"/>
      <c r="G18" s="899"/>
      <c r="H18" s="897"/>
      <c r="I18" s="898"/>
      <c r="J18" s="898"/>
      <c r="K18" s="898"/>
      <c r="L18" s="899"/>
    </row>
    <row r="19" spans="2:12" x14ac:dyDescent="0.25">
      <c r="B19" s="897"/>
      <c r="C19" s="898"/>
      <c r="D19" s="898"/>
      <c r="E19" s="898"/>
      <c r="F19" s="898"/>
      <c r="G19" s="899"/>
      <c r="H19" s="897"/>
      <c r="I19" s="898"/>
      <c r="J19" s="898"/>
      <c r="K19" s="898"/>
      <c r="L19" s="899"/>
    </row>
    <row r="20" spans="2:12" x14ac:dyDescent="0.25">
      <c r="B20" s="897"/>
      <c r="C20" s="898"/>
      <c r="D20" s="898"/>
      <c r="E20" s="898"/>
      <c r="F20" s="898"/>
      <c r="G20" s="899"/>
      <c r="H20" s="897"/>
      <c r="I20" s="898"/>
      <c r="J20" s="898"/>
      <c r="K20" s="898"/>
      <c r="L20" s="899"/>
    </row>
    <row r="21" spans="2:12" x14ac:dyDescent="0.25">
      <c r="B21" s="897"/>
      <c r="C21" s="898"/>
      <c r="D21" s="898"/>
      <c r="E21" s="898"/>
      <c r="F21" s="898"/>
      <c r="G21" s="899"/>
      <c r="H21" s="897"/>
      <c r="I21" s="898"/>
      <c r="J21" s="898"/>
      <c r="K21" s="898"/>
      <c r="L21" s="899"/>
    </row>
    <row r="22" spans="2:12" x14ac:dyDescent="0.25">
      <c r="B22" s="897"/>
      <c r="C22" s="898"/>
      <c r="D22" s="898"/>
      <c r="E22" s="898"/>
      <c r="F22" s="898"/>
      <c r="G22" s="899"/>
      <c r="H22" s="897"/>
      <c r="I22" s="898"/>
      <c r="J22" s="898"/>
      <c r="K22" s="898"/>
      <c r="L22" s="899"/>
    </row>
    <row r="23" spans="2:12" x14ac:dyDescent="0.25">
      <c r="B23" s="900" t="s">
        <v>1211</v>
      </c>
      <c r="C23" s="901"/>
      <c r="D23" s="901"/>
      <c r="E23" s="901"/>
      <c r="F23" s="901"/>
      <c r="G23" s="902"/>
      <c r="H23" s="906" t="s">
        <v>1212</v>
      </c>
      <c r="I23" s="907"/>
      <c r="J23" s="907"/>
      <c r="K23" s="907"/>
      <c r="L23" s="908"/>
    </row>
    <row r="24" spans="2:12" ht="18" customHeight="1" thickBot="1" x14ac:dyDescent="0.3">
      <c r="B24" s="903"/>
      <c r="C24" s="904"/>
      <c r="D24" s="904"/>
      <c r="E24" s="904"/>
      <c r="F24" s="904"/>
      <c r="G24" s="905"/>
      <c r="H24" s="909"/>
      <c r="I24" s="910"/>
      <c r="J24" s="910"/>
      <c r="K24" s="910"/>
      <c r="L24" s="911"/>
    </row>
    <row r="25" spans="2:12" ht="15.75" customHeight="1" x14ac:dyDescent="0.25">
      <c r="B25" s="912" t="s">
        <v>799</v>
      </c>
      <c r="C25" s="913"/>
      <c r="D25" s="913"/>
      <c r="E25" s="913"/>
      <c r="F25" s="913"/>
      <c r="G25" s="914"/>
      <c r="H25" s="912" t="s">
        <v>800</v>
      </c>
      <c r="I25" s="913"/>
      <c r="J25" s="913"/>
      <c r="K25" s="913"/>
      <c r="L25" s="914"/>
    </row>
    <row r="26" spans="2:12" x14ac:dyDescent="0.25">
      <c r="B26" s="897"/>
      <c r="C26" s="898"/>
      <c r="D26" s="898"/>
      <c r="E26" s="898"/>
      <c r="F26" s="898"/>
      <c r="G26" s="899"/>
      <c r="H26" s="897"/>
      <c r="I26" s="898"/>
      <c r="J26" s="898"/>
      <c r="K26" s="898"/>
      <c r="L26" s="899"/>
    </row>
    <row r="27" spans="2:12" x14ac:dyDescent="0.25">
      <c r="B27" s="897"/>
      <c r="C27" s="898"/>
      <c r="D27" s="898"/>
      <c r="E27" s="898"/>
      <c r="F27" s="898"/>
      <c r="G27" s="899"/>
      <c r="H27" s="897"/>
      <c r="I27" s="898"/>
      <c r="J27" s="898"/>
      <c r="K27" s="898"/>
      <c r="L27" s="899"/>
    </row>
    <row r="28" spans="2:12" x14ac:dyDescent="0.25">
      <c r="B28" s="897"/>
      <c r="C28" s="898"/>
      <c r="D28" s="898"/>
      <c r="E28" s="898"/>
      <c r="F28" s="898"/>
      <c r="G28" s="899"/>
      <c r="H28" s="897"/>
      <c r="I28" s="898"/>
      <c r="J28" s="898"/>
      <c r="K28" s="898"/>
      <c r="L28" s="899"/>
    </row>
    <row r="29" spans="2:12" x14ac:dyDescent="0.25">
      <c r="B29" s="897"/>
      <c r="C29" s="898"/>
      <c r="D29" s="898"/>
      <c r="E29" s="898"/>
      <c r="F29" s="898"/>
      <c r="G29" s="899"/>
      <c r="H29" s="897"/>
      <c r="I29" s="898"/>
      <c r="J29" s="898"/>
      <c r="K29" s="898"/>
      <c r="L29" s="899"/>
    </row>
    <row r="30" spans="2:12" x14ac:dyDescent="0.25">
      <c r="B30" s="897"/>
      <c r="C30" s="898"/>
      <c r="D30" s="898"/>
      <c r="E30" s="898"/>
      <c r="F30" s="898"/>
      <c r="G30" s="899"/>
      <c r="H30" s="897"/>
      <c r="I30" s="898"/>
      <c r="J30" s="898"/>
      <c r="K30" s="898"/>
      <c r="L30" s="899"/>
    </row>
    <row r="31" spans="2:12" x14ac:dyDescent="0.25">
      <c r="B31" s="897"/>
      <c r="C31" s="898"/>
      <c r="D31" s="898"/>
      <c r="E31" s="898"/>
      <c r="F31" s="898"/>
      <c r="G31" s="899"/>
      <c r="H31" s="897"/>
      <c r="I31" s="898"/>
      <c r="J31" s="898"/>
      <c r="K31" s="898"/>
      <c r="L31" s="899"/>
    </row>
    <row r="32" spans="2:12" x14ac:dyDescent="0.25">
      <c r="B32" s="897"/>
      <c r="C32" s="898"/>
      <c r="D32" s="898"/>
      <c r="E32" s="898"/>
      <c r="F32" s="898"/>
      <c r="G32" s="899"/>
      <c r="H32" s="897"/>
      <c r="I32" s="898"/>
      <c r="J32" s="898"/>
      <c r="K32" s="898"/>
      <c r="L32" s="899"/>
    </row>
    <row r="33" spans="2:12" x14ac:dyDescent="0.25">
      <c r="B33" s="897"/>
      <c r="C33" s="898"/>
      <c r="D33" s="898"/>
      <c r="E33" s="898"/>
      <c r="F33" s="898"/>
      <c r="G33" s="899"/>
      <c r="H33" s="897"/>
      <c r="I33" s="898"/>
      <c r="J33" s="898"/>
      <c r="K33" s="898"/>
      <c r="L33" s="899"/>
    </row>
    <row r="34" spans="2:12" x14ac:dyDescent="0.25">
      <c r="B34" s="897"/>
      <c r="C34" s="898"/>
      <c r="D34" s="898"/>
      <c r="E34" s="898"/>
      <c r="F34" s="898"/>
      <c r="G34" s="899"/>
      <c r="H34" s="897"/>
      <c r="I34" s="898"/>
      <c r="J34" s="898"/>
      <c r="K34" s="898"/>
      <c r="L34" s="899"/>
    </row>
    <row r="35" spans="2:12" x14ac:dyDescent="0.25">
      <c r="B35" s="897"/>
      <c r="C35" s="898"/>
      <c r="D35" s="898"/>
      <c r="E35" s="898"/>
      <c r="F35" s="898"/>
      <c r="G35" s="899"/>
      <c r="H35" s="897"/>
      <c r="I35" s="898"/>
      <c r="J35" s="898"/>
      <c r="K35" s="898"/>
      <c r="L35" s="899"/>
    </row>
    <row r="36" spans="2:12" x14ac:dyDescent="0.25">
      <c r="B36" s="897"/>
      <c r="C36" s="898"/>
      <c r="D36" s="898"/>
      <c r="E36" s="898"/>
      <c r="F36" s="898"/>
      <c r="G36" s="899"/>
      <c r="H36" s="897"/>
      <c r="I36" s="898"/>
      <c r="J36" s="898"/>
      <c r="K36" s="898"/>
      <c r="L36" s="899"/>
    </row>
    <row r="37" spans="2:12" x14ac:dyDescent="0.25">
      <c r="B37" s="897"/>
      <c r="C37" s="898"/>
      <c r="D37" s="898"/>
      <c r="E37" s="898"/>
      <c r="F37" s="898"/>
      <c r="G37" s="899"/>
      <c r="H37" s="897"/>
      <c r="I37" s="898"/>
      <c r="J37" s="898"/>
      <c r="K37" s="898"/>
      <c r="L37" s="899"/>
    </row>
    <row r="38" spans="2:12" x14ac:dyDescent="0.25">
      <c r="B38" s="897"/>
      <c r="C38" s="898"/>
      <c r="D38" s="898"/>
      <c r="E38" s="898"/>
      <c r="F38" s="898"/>
      <c r="G38" s="899"/>
      <c r="H38" s="897"/>
      <c r="I38" s="898"/>
      <c r="J38" s="898"/>
      <c r="K38" s="898"/>
      <c r="L38" s="899"/>
    </row>
    <row r="39" spans="2:12" x14ac:dyDescent="0.25">
      <c r="B39" s="900" t="s">
        <v>1213</v>
      </c>
      <c r="C39" s="901"/>
      <c r="D39" s="901"/>
      <c r="E39" s="901"/>
      <c r="F39" s="901"/>
      <c r="G39" s="902"/>
      <c r="H39" s="906" t="s">
        <v>1214</v>
      </c>
      <c r="I39" s="907"/>
      <c r="J39" s="907"/>
      <c r="K39" s="907"/>
      <c r="L39" s="908"/>
    </row>
    <row r="40" spans="2:12" ht="18" customHeight="1" thickBot="1" x14ac:dyDescent="0.3">
      <c r="B40" s="903"/>
      <c r="C40" s="904"/>
      <c r="D40" s="904"/>
      <c r="E40" s="904"/>
      <c r="F40" s="904"/>
      <c r="G40" s="905"/>
      <c r="H40" s="909"/>
      <c r="I40" s="910"/>
      <c r="J40" s="910"/>
      <c r="K40" s="910"/>
      <c r="L40" s="911"/>
    </row>
    <row r="41" spans="2:12" x14ac:dyDescent="0.25">
      <c r="B41" s="912" t="s">
        <v>801</v>
      </c>
      <c r="C41" s="913"/>
      <c r="D41" s="913"/>
      <c r="E41" s="913"/>
      <c r="F41" s="913"/>
      <c r="G41" s="914"/>
      <c r="H41" s="912" t="s">
        <v>802</v>
      </c>
      <c r="I41" s="913"/>
      <c r="J41" s="913"/>
      <c r="K41" s="913"/>
      <c r="L41" s="914"/>
    </row>
    <row r="42" spans="2:12" x14ac:dyDescent="0.25">
      <c r="B42" s="897"/>
      <c r="C42" s="898"/>
      <c r="D42" s="898"/>
      <c r="E42" s="898"/>
      <c r="F42" s="898"/>
      <c r="G42" s="899"/>
      <c r="H42" s="897"/>
      <c r="I42" s="898"/>
      <c r="J42" s="898"/>
      <c r="K42" s="898"/>
      <c r="L42" s="899"/>
    </row>
    <row r="43" spans="2:12" x14ac:dyDescent="0.25">
      <c r="B43" s="897"/>
      <c r="C43" s="898"/>
      <c r="D43" s="898"/>
      <c r="E43" s="898"/>
      <c r="F43" s="898"/>
      <c r="G43" s="899"/>
      <c r="H43" s="897"/>
      <c r="I43" s="898"/>
      <c r="J43" s="898"/>
      <c r="K43" s="898"/>
      <c r="L43" s="899"/>
    </row>
    <row r="44" spans="2:12" x14ac:dyDescent="0.25">
      <c r="B44" s="897"/>
      <c r="C44" s="898"/>
      <c r="D44" s="898"/>
      <c r="E44" s="898"/>
      <c r="F44" s="898"/>
      <c r="G44" s="899"/>
      <c r="H44" s="897"/>
      <c r="I44" s="898"/>
      <c r="J44" s="898"/>
      <c r="K44" s="898"/>
      <c r="L44" s="899"/>
    </row>
    <row r="45" spans="2:12" x14ac:dyDescent="0.25">
      <c r="B45" s="897"/>
      <c r="C45" s="898"/>
      <c r="D45" s="898"/>
      <c r="E45" s="898"/>
      <c r="F45" s="898"/>
      <c r="G45" s="899"/>
      <c r="H45" s="897"/>
      <c r="I45" s="898"/>
      <c r="J45" s="898"/>
      <c r="K45" s="898"/>
      <c r="L45" s="899"/>
    </row>
    <row r="46" spans="2:12" x14ac:dyDescent="0.25">
      <c r="B46" s="897"/>
      <c r="C46" s="898"/>
      <c r="D46" s="898"/>
      <c r="E46" s="898"/>
      <c r="F46" s="898"/>
      <c r="G46" s="899"/>
      <c r="H46" s="897"/>
      <c r="I46" s="898"/>
      <c r="J46" s="898"/>
      <c r="K46" s="898"/>
      <c r="L46" s="899"/>
    </row>
    <row r="47" spans="2:12" x14ac:dyDescent="0.25">
      <c r="B47" s="897"/>
      <c r="C47" s="898"/>
      <c r="D47" s="898"/>
      <c r="E47" s="898"/>
      <c r="F47" s="898"/>
      <c r="G47" s="899"/>
      <c r="H47" s="897"/>
      <c r="I47" s="898"/>
      <c r="J47" s="898"/>
      <c r="K47" s="898"/>
      <c r="L47" s="899"/>
    </row>
    <row r="48" spans="2:12" x14ac:dyDescent="0.25">
      <c r="B48" s="897"/>
      <c r="C48" s="898"/>
      <c r="D48" s="898"/>
      <c r="E48" s="898"/>
      <c r="F48" s="898"/>
      <c r="G48" s="899"/>
      <c r="H48" s="897"/>
      <c r="I48" s="898"/>
      <c r="J48" s="898"/>
      <c r="K48" s="898"/>
      <c r="L48" s="899"/>
    </row>
    <row r="49" spans="2:12" x14ac:dyDescent="0.25">
      <c r="B49" s="897"/>
      <c r="C49" s="898"/>
      <c r="D49" s="898"/>
      <c r="E49" s="898"/>
      <c r="F49" s="898"/>
      <c r="G49" s="899"/>
      <c r="H49" s="897"/>
      <c r="I49" s="898"/>
      <c r="J49" s="898"/>
      <c r="K49" s="898"/>
      <c r="L49" s="899"/>
    </row>
    <row r="50" spans="2:12" x14ac:dyDescent="0.25">
      <c r="B50" s="897"/>
      <c r="C50" s="898"/>
      <c r="D50" s="898"/>
      <c r="E50" s="898"/>
      <c r="F50" s="898"/>
      <c r="G50" s="899"/>
      <c r="H50" s="897"/>
      <c r="I50" s="898"/>
      <c r="J50" s="898"/>
      <c r="K50" s="898"/>
      <c r="L50" s="899"/>
    </row>
    <row r="51" spans="2:12" x14ac:dyDescent="0.25">
      <c r="B51" s="897"/>
      <c r="C51" s="898"/>
      <c r="D51" s="898"/>
      <c r="E51" s="898"/>
      <c r="F51" s="898"/>
      <c r="G51" s="899"/>
      <c r="H51" s="897"/>
      <c r="I51" s="898"/>
      <c r="J51" s="898"/>
      <c r="K51" s="898"/>
      <c r="L51" s="899"/>
    </row>
    <row r="52" spans="2:12" x14ac:dyDescent="0.25">
      <c r="B52" s="897"/>
      <c r="C52" s="898"/>
      <c r="D52" s="898"/>
      <c r="E52" s="898"/>
      <c r="F52" s="898"/>
      <c r="G52" s="899"/>
      <c r="H52" s="897"/>
      <c r="I52" s="898"/>
      <c r="J52" s="898"/>
      <c r="K52" s="898"/>
      <c r="L52" s="899"/>
    </row>
    <row r="53" spans="2:12" x14ac:dyDescent="0.25">
      <c r="B53" s="897"/>
      <c r="C53" s="898"/>
      <c r="D53" s="898"/>
      <c r="E53" s="898"/>
      <c r="F53" s="898"/>
      <c r="G53" s="899"/>
      <c r="H53" s="897"/>
      <c r="I53" s="898"/>
      <c r="J53" s="898"/>
      <c r="K53" s="898"/>
      <c r="L53" s="899"/>
    </row>
    <row r="54" spans="2:12" x14ac:dyDescent="0.25">
      <c r="B54" s="897"/>
      <c r="C54" s="898"/>
      <c r="D54" s="898"/>
      <c r="E54" s="898"/>
      <c r="F54" s="898"/>
      <c r="G54" s="899"/>
      <c r="H54" s="897"/>
      <c r="I54" s="898"/>
      <c r="J54" s="898"/>
      <c r="K54" s="898"/>
      <c r="L54" s="899"/>
    </row>
    <row r="55" spans="2:12" ht="15" customHeight="1" x14ac:dyDescent="0.25">
      <c r="B55" s="906" t="s">
        <v>975</v>
      </c>
      <c r="C55" s="907"/>
      <c r="D55" s="907"/>
      <c r="E55" s="907"/>
      <c r="F55" s="907"/>
      <c r="G55" s="908"/>
      <c r="H55" s="906" t="s">
        <v>979</v>
      </c>
      <c r="I55" s="907"/>
      <c r="J55" s="907"/>
      <c r="K55" s="907"/>
      <c r="L55" s="908"/>
    </row>
    <row r="56" spans="2:12" ht="15.75" thickBot="1" x14ac:dyDescent="0.3">
      <c r="B56" s="909"/>
      <c r="C56" s="910"/>
      <c r="D56" s="910"/>
      <c r="E56" s="910"/>
      <c r="F56" s="910"/>
      <c r="G56" s="911"/>
      <c r="H56" s="909"/>
      <c r="I56" s="910"/>
      <c r="J56" s="910"/>
      <c r="K56" s="910"/>
      <c r="L56" s="911"/>
    </row>
    <row r="57" spans="2:12" x14ac:dyDescent="0.25">
      <c r="B57" s="912" t="s">
        <v>801</v>
      </c>
      <c r="C57" s="913"/>
      <c r="D57" s="913"/>
      <c r="E57" s="913"/>
      <c r="F57" s="913"/>
      <c r="G57" s="914"/>
      <c r="H57" s="912" t="s">
        <v>802</v>
      </c>
      <c r="I57" s="913"/>
      <c r="J57" s="913"/>
      <c r="K57" s="913"/>
      <c r="L57" s="914"/>
    </row>
    <row r="58" spans="2:12" x14ac:dyDescent="0.25">
      <c r="B58" s="897"/>
      <c r="C58" s="898"/>
      <c r="D58" s="898"/>
      <c r="E58" s="898"/>
      <c r="F58" s="898"/>
      <c r="G58" s="899"/>
      <c r="H58" s="897"/>
      <c r="I58" s="898"/>
      <c r="J58" s="898"/>
      <c r="K58" s="898"/>
      <c r="L58" s="899"/>
    </row>
    <row r="59" spans="2:12" x14ac:dyDescent="0.25">
      <c r="B59" s="897"/>
      <c r="C59" s="898"/>
      <c r="D59" s="898"/>
      <c r="E59" s="898"/>
      <c r="F59" s="898"/>
      <c r="G59" s="899"/>
      <c r="H59" s="897"/>
      <c r="I59" s="898"/>
      <c r="J59" s="898"/>
      <c r="K59" s="898"/>
      <c r="L59" s="899"/>
    </row>
    <row r="60" spans="2:12" x14ac:dyDescent="0.25">
      <c r="B60" s="897"/>
      <c r="C60" s="898"/>
      <c r="D60" s="898"/>
      <c r="E60" s="898"/>
      <c r="F60" s="898"/>
      <c r="G60" s="899"/>
      <c r="H60" s="897"/>
      <c r="I60" s="898"/>
      <c r="J60" s="898"/>
      <c r="K60" s="898"/>
      <c r="L60" s="899"/>
    </row>
    <row r="61" spans="2:12" x14ac:dyDescent="0.25">
      <c r="B61" s="897"/>
      <c r="C61" s="898"/>
      <c r="D61" s="898"/>
      <c r="E61" s="898"/>
      <c r="F61" s="898"/>
      <c r="G61" s="899"/>
      <c r="H61" s="897"/>
      <c r="I61" s="898"/>
      <c r="J61" s="898"/>
      <c r="K61" s="898"/>
      <c r="L61" s="899"/>
    </row>
    <row r="62" spans="2:12" x14ac:dyDescent="0.25">
      <c r="B62" s="897"/>
      <c r="C62" s="898"/>
      <c r="D62" s="898"/>
      <c r="E62" s="898"/>
      <c r="F62" s="898"/>
      <c r="G62" s="899"/>
      <c r="H62" s="897"/>
      <c r="I62" s="898"/>
      <c r="J62" s="898"/>
      <c r="K62" s="898"/>
      <c r="L62" s="899"/>
    </row>
    <row r="63" spans="2:12" x14ac:dyDescent="0.25">
      <c r="B63" s="897"/>
      <c r="C63" s="898"/>
      <c r="D63" s="898"/>
      <c r="E63" s="898"/>
      <c r="F63" s="898"/>
      <c r="G63" s="899"/>
      <c r="H63" s="897"/>
      <c r="I63" s="898"/>
      <c r="J63" s="898"/>
      <c r="K63" s="898"/>
      <c r="L63" s="899"/>
    </row>
    <row r="64" spans="2:12" x14ac:dyDescent="0.25">
      <c r="B64" s="897"/>
      <c r="C64" s="898"/>
      <c r="D64" s="898"/>
      <c r="E64" s="898"/>
      <c r="F64" s="898"/>
      <c r="G64" s="899"/>
      <c r="H64" s="897"/>
      <c r="I64" s="898"/>
      <c r="J64" s="898"/>
      <c r="K64" s="898"/>
      <c r="L64" s="899"/>
    </row>
    <row r="65" spans="2:14" x14ac:dyDescent="0.25">
      <c r="B65" s="897"/>
      <c r="C65" s="898"/>
      <c r="D65" s="898"/>
      <c r="E65" s="898"/>
      <c r="F65" s="898"/>
      <c r="G65" s="899"/>
      <c r="H65" s="897"/>
      <c r="I65" s="898"/>
      <c r="J65" s="898"/>
      <c r="K65" s="898"/>
      <c r="L65" s="899"/>
    </row>
    <row r="66" spans="2:14" x14ac:dyDescent="0.25">
      <c r="B66" s="897"/>
      <c r="C66" s="898"/>
      <c r="D66" s="898"/>
      <c r="E66" s="898"/>
      <c r="F66" s="898"/>
      <c r="G66" s="899"/>
      <c r="H66" s="897"/>
      <c r="I66" s="898"/>
      <c r="J66" s="898"/>
      <c r="K66" s="898"/>
      <c r="L66" s="899"/>
    </row>
    <row r="67" spans="2:14" x14ac:dyDescent="0.25">
      <c r="B67" s="897"/>
      <c r="C67" s="898"/>
      <c r="D67" s="898"/>
      <c r="E67" s="898"/>
      <c r="F67" s="898"/>
      <c r="G67" s="899"/>
      <c r="H67" s="897"/>
      <c r="I67" s="898"/>
      <c r="J67" s="898"/>
      <c r="K67" s="898"/>
      <c r="L67" s="899"/>
    </row>
    <row r="68" spans="2:14" x14ac:dyDescent="0.25">
      <c r="B68" s="897"/>
      <c r="C68" s="898"/>
      <c r="D68" s="898"/>
      <c r="E68" s="898"/>
      <c r="F68" s="898"/>
      <c r="G68" s="899"/>
      <c r="H68" s="897"/>
      <c r="I68" s="898"/>
      <c r="J68" s="898"/>
      <c r="K68" s="898"/>
      <c r="L68" s="899"/>
    </row>
    <row r="69" spans="2:14" x14ac:dyDescent="0.25">
      <c r="B69" s="897"/>
      <c r="C69" s="898"/>
      <c r="D69" s="898"/>
      <c r="E69" s="898"/>
      <c r="F69" s="898"/>
      <c r="G69" s="899"/>
      <c r="H69" s="897"/>
      <c r="I69" s="898"/>
      <c r="J69" s="898"/>
      <c r="K69" s="898"/>
      <c r="L69" s="899"/>
    </row>
    <row r="70" spans="2:14" x14ac:dyDescent="0.25">
      <c r="B70" s="897"/>
      <c r="C70" s="898"/>
      <c r="D70" s="898"/>
      <c r="E70" s="898"/>
      <c r="F70" s="898"/>
      <c r="G70" s="899"/>
      <c r="H70" s="897"/>
      <c r="I70" s="898"/>
      <c r="J70" s="898"/>
      <c r="K70" s="898"/>
      <c r="L70" s="899"/>
    </row>
    <row r="71" spans="2:14" ht="15" customHeight="1" x14ac:dyDescent="0.25">
      <c r="B71" s="906" t="s">
        <v>1215</v>
      </c>
      <c r="C71" s="907"/>
      <c r="D71" s="907"/>
      <c r="E71" s="907"/>
      <c r="F71" s="907"/>
      <c r="G71" s="908"/>
      <c r="H71" s="906" t="s">
        <v>1216</v>
      </c>
      <c r="I71" s="907"/>
      <c r="J71" s="907"/>
      <c r="K71" s="907"/>
      <c r="L71" s="908"/>
    </row>
    <row r="72" spans="2:14" ht="15.75" thickBot="1" x14ac:dyDescent="0.3">
      <c r="B72" s="909"/>
      <c r="C72" s="910"/>
      <c r="D72" s="910"/>
      <c r="E72" s="910"/>
      <c r="F72" s="910"/>
      <c r="G72" s="911"/>
      <c r="H72" s="909"/>
      <c r="I72" s="910"/>
      <c r="J72" s="910"/>
      <c r="K72" s="910"/>
      <c r="L72" s="911"/>
    </row>
    <row r="73" spans="2:14" x14ac:dyDescent="0.25">
      <c r="B73" s="912" t="s">
        <v>801</v>
      </c>
      <c r="C73" s="913"/>
      <c r="D73" s="913"/>
      <c r="E73" s="913"/>
      <c r="F73" s="913"/>
      <c r="G73" s="914"/>
      <c r="H73" s="912" t="s">
        <v>802</v>
      </c>
      <c r="I73" s="913"/>
      <c r="J73" s="913"/>
      <c r="K73" s="913"/>
      <c r="L73" s="914"/>
      <c r="M73" s="164"/>
      <c r="N73" s="164"/>
    </row>
    <row r="74" spans="2:14" x14ac:dyDescent="0.25">
      <c r="B74" s="897"/>
      <c r="C74" s="898"/>
      <c r="D74" s="898"/>
      <c r="E74" s="898"/>
      <c r="F74" s="898"/>
      <c r="G74" s="899"/>
      <c r="H74" s="897"/>
      <c r="I74" s="898"/>
      <c r="J74" s="898"/>
      <c r="K74" s="898"/>
      <c r="L74" s="899"/>
      <c r="M74" s="164"/>
      <c r="N74" s="164"/>
    </row>
    <row r="75" spans="2:14" x14ac:dyDescent="0.25">
      <c r="B75" s="897"/>
      <c r="C75" s="898"/>
      <c r="D75" s="898"/>
      <c r="E75" s="898"/>
      <c r="F75" s="898"/>
      <c r="G75" s="899"/>
      <c r="H75" s="897"/>
      <c r="I75" s="898"/>
      <c r="J75" s="898"/>
      <c r="K75" s="898"/>
      <c r="L75" s="899"/>
      <c r="M75" s="164"/>
      <c r="N75" s="164"/>
    </row>
    <row r="76" spans="2:14" x14ac:dyDescent="0.25">
      <c r="B76" s="897"/>
      <c r="C76" s="898"/>
      <c r="D76" s="898"/>
      <c r="E76" s="898"/>
      <c r="F76" s="898"/>
      <c r="G76" s="899"/>
      <c r="H76" s="897"/>
      <c r="I76" s="898"/>
      <c r="J76" s="898"/>
      <c r="K76" s="898"/>
      <c r="L76" s="899"/>
      <c r="M76" s="164"/>
      <c r="N76" s="164"/>
    </row>
    <row r="77" spans="2:14" x14ac:dyDescent="0.25">
      <c r="B77" s="897"/>
      <c r="C77" s="898"/>
      <c r="D77" s="898"/>
      <c r="E77" s="898"/>
      <c r="F77" s="898"/>
      <c r="G77" s="899"/>
      <c r="H77" s="897"/>
      <c r="I77" s="898"/>
      <c r="J77" s="898"/>
      <c r="K77" s="898"/>
      <c r="L77" s="899"/>
      <c r="M77" s="164"/>
      <c r="N77" s="164"/>
    </row>
    <row r="78" spans="2:14" x14ac:dyDescent="0.25">
      <c r="B78" s="897"/>
      <c r="C78" s="898"/>
      <c r="D78" s="898"/>
      <c r="E78" s="898"/>
      <c r="F78" s="898"/>
      <c r="G78" s="899"/>
      <c r="H78" s="897"/>
      <c r="I78" s="898"/>
      <c r="J78" s="898"/>
      <c r="K78" s="898"/>
      <c r="L78" s="899"/>
      <c r="M78" s="164"/>
      <c r="N78" s="164"/>
    </row>
    <row r="79" spans="2:14" x14ac:dyDescent="0.25">
      <c r="B79" s="897"/>
      <c r="C79" s="898"/>
      <c r="D79" s="898"/>
      <c r="E79" s="898"/>
      <c r="F79" s="898"/>
      <c r="G79" s="899"/>
      <c r="H79" s="897"/>
      <c r="I79" s="898"/>
      <c r="J79" s="898"/>
      <c r="K79" s="898"/>
      <c r="L79" s="899"/>
      <c r="M79" s="164"/>
      <c r="N79" s="164"/>
    </row>
    <row r="80" spans="2:14" x14ac:dyDescent="0.25">
      <c r="B80" s="897"/>
      <c r="C80" s="898"/>
      <c r="D80" s="898"/>
      <c r="E80" s="898"/>
      <c r="F80" s="898"/>
      <c r="G80" s="899"/>
      <c r="H80" s="897"/>
      <c r="I80" s="898"/>
      <c r="J80" s="898"/>
      <c r="K80" s="898"/>
      <c r="L80" s="899"/>
      <c r="M80" s="164"/>
      <c r="N80" s="164"/>
    </row>
    <row r="81" spans="2:14" x14ac:dyDescent="0.25">
      <c r="B81" s="897"/>
      <c r="C81" s="898"/>
      <c r="D81" s="898"/>
      <c r="E81" s="898"/>
      <c r="F81" s="898"/>
      <c r="G81" s="899"/>
      <c r="H81" s="897"/>
      <c r="I81" s="898"/>
      <c r="J81" s="898"/>
      <c r="K81" s="898"/>
      <c r="L81" s="899"/>
      <c r="M81" s="164"/>
      <c r="N81" s="164"/>
    </row>
    <row r="82" spans="2:14" x14ac:dyDescent="0.25">
      <c r="B82" s="897"/>
      <c r="C82" s="898"/>
      <c r="D82" s="898"/>
      <c r="E82" s="898"/>
      <c r="F82" s="898"/>
      <c r="G82" s="899"/>
      <c r="H82" s="897"/>
      <c r="I82" s="898"/>
      <c r="J82" s="898"/>
      <c r="K82" s="898"/>
      <c r="L82" s="899"/>
      <c r="M82" s="164"/>
      <c r="N82" s="164"/>
    </row>
    <row r="83" spans="2:14" x14ac:dyDescent="0.25">
      <c r="B83" s="897"/>
      <c r="C83" s="898"/>
      <c r="D83" s="898"/>
      <c r="E83" s="898"/>
      <c r="F83" s="898"/>
      <c r="G83" s="899"/>
      <c r="H83" s="897"/>
      <c r="I83" s="898"/>
      <c r="J83" s="898"/>
      <c r="K83" s="898"/>
      <c r="L83" s="899"/>
      <c r="M83" s="164"/>
      <c r="N83" s="164"/>
    </row>
    <row r="84" spans="2:14" x14ac:dyDescent="0.25">
      <c r="B84" s="897"/>
      <c r="C84" s="898"/>
      <c r="D84" s="898"/>
      <c r="E84" s="898"/>
      <c r="F84" s="898"/>
      <c r="G84" s="899"/>
      <c r="H84" s="897"/>
      <c r="I84" s="898"/>
      <c r="J84" s="898"/>
      <c r="K84" s="898"/>
      <c r="L84" s="899"/>
      <c r="M84" s="164"/>
      <c r="N84" s="164"/>
    </row>
    <row r="85" spans="2:14" x14ac:dyDescent="0.25">
      <c r="B85" s="897"/>
      <c r="C85" s="898"/>
      <c r="D85" s="898"/>
      <c r="E85" s="898"/>
      <c r="F85" s="898"/>
      <c r="G85" s="899"/>
      <c r="H85" s="897"/>
      <c r="I85" s="898"/>
      <c r="J85" s="898"/>
      <c r="K85" s="898"/>
      <c r="L85" s="899"/>
      <c r="M85" s="164"/>
      <c r="N85" s="164"/>
    </row>
    <row r="86" spans="2:14" x14ac:dyDescent="0.25">
      <c r="B86" s="897"/>
      <c r="C86" s="898"/>
      <c r="D86" s="898"/>
      <c r="E86" s="898"/>
      <c r="F86" s="898"/>
      <c r="G86" s="899"/>
      <c r="H86" s="897"/>
      <c r="I86" s="898"/>
      <c r="J86" s="898"/>
      <c r="K86" s="898"/>
      <c r="L86" s="899"/>
      <c r="M86" s="164"/>
      <c r="N86" s="164"/>
    </row>
    <row r="87" spans="2:14" ht="15" customHeight="1" x14ac:dyDescent="0.25">
      <c r="B87" s="1046" t="s">
        <v>976</v>
      </c>
      <c r="C87" s="1047"/>
      <c r="D87" s="1047"/>
      <c r="E87" s="1047"/>
      <c r="F87" s="1047"/>
      <c r="G87" s="1048"/>
      <c r="H87" s="1046" t="s">
        <v>1217</v>
      </c>
      <c r="I87" s="1047"/>
      <c r="J87" s="1047"/>
      <c r="K87" s="1047"/>
      <c r="L87" s="1048"/>
      <c r="M87" s="164"/>
      <c r="N87" s="164"/>
    </row>
    <row r="88" spans="2:14" ht="15.75" thickBot="1" x14ac:dyDescent="0.3">
      <c r="B88" s="1049"/>
      <c r="C88" s="1050"/>
      <c r="D88" s="1050"/>
      <c r="E88" s="1050"/>
      <c r="F88" s="1050"/>
      <c r="G88" s="1051"/>
      <c r="H88" s="1049"/>
      <c r="I88" s="1050"/>
      <c r="J88" s="1050"/>
      <c r="K88" s="1050"/>
      <c r="L88" s="1051"/>
      <c r="M88" s="164"/>
      <c r="N88" s="164"/>
    </row>
    <row r="89" spans="2:14" x14ac:dyDescent="0.25">
      <c r="B89" s="912" t="s">
        <v>801</v>
      </c>
      <c r="C89" s="913"/>
      <c r="D89" s="913"/>
      <c r="E89" s="913"/>
      <c r="F89" s="913"/>
      <c r="G89" s="914"/>
      <c r="H89" s="912" t="s">
        <v>802</v>
      </c>
      <c r="I89" s="913"/>
      <c r="J89" s="913"/>
      <c r="K89" s="913"/>
      <c r="L89" s="914"/>
      <c r="M89" s="164"/>
      <c r="N89" s="164"/>
    </row>
    <row r="90" spans="2:14" x14ac:dyDescent="0.25">
      <c r="B90" s="897"/>
      <c r="C90" s="898"/>
      <c r="D90" s="898"/>
      <c r="E90" s="898"/>
      <c r="F90" s="898"/>
      <c r="G90" s="899"/>
      <c r="H90" s="897"/>
      <c r="I90" s="898"/>
      <c r="J90" s="898"/>
      <c r="K90" s="898"/>
      <c r="L90" s="899"/>
      <c r="M90" s="164"/>
      <c r="N90" s="164"/>
    </row>
    <row r="91" spans="2:14" x14ac:dyDescent="0.25">
      <c r="B91" s="897"/>
      <c r="C91" s="898"/>
      <c r="D91" s="898"/>
      <c r="E91" s="898"/>
      <c r="F91" s="898"/>
      <c r="G91" s="899"/>
      <c r="H91" s="897"/>
      <c r="I91" s="898"/>
      <c r="J91" s="898"/>
      <c r="K91" s="898"/>
      <c r="L91" s="899"/>
      <c r="M91" s="164"/>
      <c r="N91" s="164"/>
    </row>
    <row r="92" spans="2:14" x14ac:dyDescent="0.25">
      <c r="B92" s="897"/>
      <c r="C92" s="898"/>
      <c r="D92" s="898"/>
      <c r="E92" s="898"/>
      <c r="F92" s="898"/>
      <c r="G92" s="899"/>
      <c r="H92" s="897"/>
      <c r="I92" s="898"/>
      <c r="J92" s="898"/>
      <c r="K92" s="898"/>
      <c r="L92" s="899"/>
      <c r="M92" s="164"/>
      <c r="N92" s="164"/>
    </row>
    <row r="93" spans="2:14" x14ac:dyDescent="0.25">
      <c r="B93" s="897"/>
      <c r="C93" s="898"/>
      <c r="D93" s="898"/>
      <c r="E93" s="898"/>
      <c r="F93" s="898"/>
      <c r="G93" s="899"/>
      <c r="H93" s="897"/>
      <c r="I93" s="898"/>
      <c r="J93" s="898"/>
      <c r="K93" s="898"/>
      <c r="L93" s="899"/>
      <c r="M93" s="164"/>
      <c r="N93" s="164"/>
    </row>
    <row r="94" spans="2:14" x14ac:dyDescent="0.25">
      <c r="B94" s="897"/>
      <c r="C94" s="898"/>
      <c r="D94" s="898"/>
      <c r="E94" s="898"/>
      <c r="F94" s="898"/>
      <c r="G94" s="899"/>
      <c r="H94" s="897"/>
      <c r="I94" s="898"/>
      <c r="J94" s="898"/>
      <c r="K94" s="898"/>
      <c r="L94" s="899"/>
      <c r="M94" s="164"/>
      <c r="N94" s="164"/>
    </row>
    <row r="95" spans="2:14" x14ac:dyDescent="0.25">
      <c r="B95" s="897"/>
      <c r="C95" s="898"/>
      <c r="D95" s="898"/>
      <c r="E95" s="898"/>
      <c r="F95" s="898"/>
      <c r="G95" s="899"/>
      <c r="H95" s="897"/>
      <c r="I95" s="898"/>
      <c r="J95" s="898"/>
      <c r="K95" s="898"/>
      <c r="L95" s="899"/>
      <c r="M95" s="164"/>
      <c r="N95" s="164"/>
    </row>
    <row r="96" spans="2:14" x14ac:dyDescent="0.25">
      <c r="B96" s="897"/>
      <c r="C96" s="898"/>
      <c r="D96" s="898"/>
      <c r="E96" s="898"/>
      <c r="F96" s="898"/>
      <c r="G96" s="899"/>
      <c r="H96" s="897"/>
      <c r="I96" s="898"/>
      <c r="J96" s="898"/>
      <c r="K96" s="898"/>
      <c r="L96" s="899"/>
      <c r="M96" s="164"/>
      <c r="N96" s="164"/>
    </row>
    <row r="97" spans="2:14" x14ac:dyDescent="0.25">
      <c r="B97" s="897"/>
      <c r="C97" s="898"/>
      <c r="D97" s="898"/>
      <c r="E97" s="898"/>
      <c r="F97" s="898"/>
      <c r="G97" s="899"/>
      <c r="H97" s="897"/>
      <c r="I97" s="898"/>
      <c r="J97" s="898"/>
      <c r="K97" s="898"/>
      <c r="L97" s="899"/>
      <c r="M97" s="164"/>
      <c r="N97" s="164"/>
    </row>
    <row r="98" spans="2:14" x14ac:dyDescent="0.25">
      <c r="B98" s="897"/>
      <c r="C98" s="898"/>
      <c r="D98" s="898"/>
      <c r="E98" s="898"/>
      <c r="F98" s="898"/>
      <c r="G98" s="899"/>
      <c r="H98" s="897"/>
      <c r="I98" s="898"/>
      <c r="J98" s="898"/>
      <c r="K98" s="898"/>
      <c r="L98" s="899"/>
      <c r="M98" s="164"/>
      <c r="N98" s="164"/>
    </row>
    <row r="99" spans="2:14" x14ac:dyDescent="0.25">
      <c r="B99" s="897"/>
      <c r="C99" s="898"/>
      <c r="D99" s="898"/>
      <c r="E99" s="898"/>
      <c r="F99" s="898"/>
      <c r="G99" s="899"/>
      <c r="H99" s="897"/>
      <c r="I99" s="898"/>
      <c r="J99" s="898"/>
      <c r="K99" s="898"/>
      <c r="L99" s="899"/>
      <c r="M99" s="164"/>
      <c r="N99" s="164"/>
    </row>
    <row r="100" spans="2:14" x14ac:dyDescent="0.25">
      <c r="B100" s="897"/>
      <c r="C100" s="898"/>
      <c r="D100" s="898"/>
      <c r="E100" s="898"/>
      <c r="F100" s="898"/>
      <c r="G100" s="899"/>
      <c r="H100" s="897"/>
      <c r="I100" s="898"/>
      <c r="J100" s="898"/>
      <c r="K100" s="898"/>
      <c r="L100" s="899"/>
      <c r="M100" s="164"/>
      <c r="N100" s="164"/>
    </row>
    <row r="101" spans="2:14" x14ac:dyDescent="0.25">
      <c r="B101" s="897"/>
      <c r="C101" s="898"/>
      <c r="D101" s="898"/>
      <c r="E101" s="898"/>
      <c r="F101" s="898"/>
      <c r="G101" s="899"/>
      <c r="H101" s="897"/>
      <c r="I101" s="898"/>
      <c r="J101" s="898"/>
      <c r="K101" s="898"/>
      <c r="L101" s="899"/>
      <c r="M101" s="164"/>
      <c r="N101" s="164"/>
    </row>
    <row r="102" spans="2:14" x14ac:dyDescent="0.25">
      <c r="B102" s="897"/>
      <c r="C102" s="898"/>
      <c r="D102" s="898"/>
      <c r="E102" s="898"/>
      <c r="F102" s="898"/>
      <c r="G102" s="899"/>
      <c r="H102" s="897"/>
      <c r="I102" s="898"/>
      <c r="J102" s="898"/>
      <c r="K102" s="898"/>
      <c r="L102" s="899"/>
      <c r="M102" s="164"/>
      <c r="N102" s="164"/>
    </row>
    <row r="103" spans="2:14" ht="15" customHeight="1" x14ac:dyDescent="0.25">
      <c r="B103" s="1046" t="s">
        <v>1218</v>
      </c>
      <c r="C103" s="1047"/>
      <c r="D103" s="1047"/>
      <c r="E103" s="1047"/>
      <c r="F103" s="1047"/>
      <c r="G103" s="1048"/>
      <c r="H103" s="1046" t="s">
        <v>927</v>
      </c>
      <c r="I103" s="1047"/>
      <c r="J103" s="1047"/>
      <c r="K103" s="1047"/>
      <c r="L103" s="1048"/>
      <c r="M103" s="164"/>
      <c r="N103" s="164"/>
    </row>
    <row r="104" spans="2:14" ht="15.75" thickBot="1" x14ac:dyDescent="0.3">
      <c r="B104" s="1049"/>
      <c r="C104" s="1050"/>
      <c r="D104" s="1050"/>
      <c r="E104" s="1050"/>
      <c r="F104" s="1050"/>
      <c r="G104" s="1051"/>
      <c r="H104" s="1049"/>
      <c r="I104" s="1050"/>
      <c r="J104" s="1050"/>
      <c r="K104" s="1050"/>
      <c r="L104" s="1051"/>
      <c r="M104" s="164"/>
      <c r="N104" s="164"/>
    </row>
    <row r="105" spans="2:14" x14ac:dyDescent="0.25">
      <c r="B105" s="912" t="s">
        <v>801</v>
      </c>
      <c r="C105" s="913"/>
      <c r="D105" s="913"/>
      <c r="E105" s="913"/>
      <c r="F105" s="913"/>
      <c r="G105" s="914"/>
      <c r="H105" s="912" t="s">
        <v>802</v>
      </c>
      <c r="I105" s="913"/>
      <c r="J105" s="913"/>
      <c r="K105" s="913"/>
      <c r="L105" s="914"/>
      <c r="M105" s="164"/>
      <c r="N105" s="164"/>
    </row>
    <row r="106" spans="2:14" x14ac:dyDescent="0.25">
      <c r="B106" s="897"/>
      <c r="C106" s="898"/>
      <c r="D106" s="898"/>
      <c r="E106" s="898"/>
      <c r="F106" s="898"/>
      <c r="G106" s="899"/>
      <c r="H106" s="897"/>
      <c r="I106" s="898"/>
      <c r="J106" s="898"/>
      <c r="K106" s="898"/>
      <c r="L106" s="899"/>
      <c r="M106" s="164"/>
      <c r="N106" s="164"/>
    </row>
    <row r="107" spans="2:14" x14ac:dyDescent="0.25">
      <c r="B107" s="897"/>
      <c r="C107" s="898"/>
      <c r="D107" s="898"/>
      <c r="E107" s="898"/>
      <c r="F107" s="898"/>
      <c r="G107" s="899"/>
      <c r="H107" s="897"/>
      <c r="I107" s="898"/>
      <c r="J107" s="898"/>
      <c r="K107" s="898"/>
      <c r="L107" s="899"/>
      <c r="M107" s="164"/>
      <c r="N107" s="164"/>
    </row>
    <row r="108" spans="2:14" x14ac:dyDescent="0.25">
      <c r="B108" s="897"/>
      <c r="C108" s="898"/>
      <c r="D108" s="898"/>
      <c r="E108" s="898"/>
      <c r="F108" s="898"/>
      <c r="G108" s="899"/>
      <c r="H108" s="897"/>
      <c r="I108" s="898"/>
      <c r="J108" s="898"/>
      <c r="K108" s="898"/>
      <c r="L108" s="899"/>
      <c r="M108" s="164"/>
      <c r="N108" s="164"/>
    </row>
    <row r="109" spans="2:14" x14ac:dyDescent="0.25">
      <c r="B109" s="897"/>
      <c r="C109" s="898"/>
      <c r="D109" s="898"/>
      <c r="E109" s="898"/>
      <c r="F109" s="898"/>
      <c r="G109" s="899"/>
      <c r="H109" s="897"/>
      <c r="I109" s="898"/>
      <c r="J109" s="898"/>
      <c r="K109" s="898"/>
      <c r="L109" s="899"/>
      <c r="M109" s="164"/>
      <c r="N109" s="164"/>
    </row>
    <row r="110" spans="2:14" x14ac:dyDescent="0.25">
      <c r="B110" s="897"/>
      <c r="C110" s="898"/>
      <c r="D110" s="898"/>
      <c r="E110" s="898"/>
      <c r="F110" s="898"/>
      <c r="G110" s="899"/>
      <c r="H110" s="897"/>
      <c r="I110" s="898"/>
      <c r="J110" s="898"/>
      <c r="K110" s="898"/>
      <c r="L110" s="899"/>
      <c r="M110" s="164"/>
      <c r="N110" s="164"/>
    </row>
    <row r="111" spans="2:14" x14ac:dyDescent="0.25">
      <c r="B111" s="897"/>
      <c r="C111" s="898"/>
      <c r="D111" s="898"/>
      <c r="E111" s="898"/>
      <c r="F111" s="898"/>
      <c r="G111" s="899"/>
      <c r="H111" s="897"/>
      <c r="I111" s="898"/>
      <c r="J111" s="898"/>
      <c r="K111" s="898"/>
      <c r="L111" s="899"/>
      <c r="M111" s="164"/>
      <c r="N111" s="164"/>
    </row>
    <row r="112" spans="2:14" x14ac:dyDescent="0.25">
      <c r="B112" s="897"/>
      <c r="C112" s="898"/>
      <c r="D112" s="898"/>
      <c r="E112" s="898"/>
      <c r="F112" s="898"/>
      <c r="G112" s="899"/>
      <c r="H112" s="897"/>
      <c r="I112" s="898"/>
      <c r="J112" s="898"/>
      <c r="K112" s="898"/>
      <c r="L112" s="899"/>
      <c r="M112" s="164"/>
      <c r="N112" s="164"/>
    </row>
    <row r="113" spans="2:14" x14ac:dyDescent="0.25">
      <c r="B113" s="897"/>
      <c r="C113" s="898"/>
      <c r="D113" s="898"/>
      <c r="E113" s="898"/>
      <c r="F113" s="898"/>
      <c r="G113" s="899"/>
      <c r="H113" s="897"/>
      <c r="I113" s="898"/>
      <c r="J113" s="898"/>
      <c r="K113" s="898"/>
      <c r="L113" s="899"/>
      <c r="M113" s="164"/>
      <c r="N113" s="164"/>
    </row>
    <row r="114" spans="2:14" x14ac:dyDescent="0.25">
      <c r="B114" s="897"/>
      <c r="C114" s="898"/>
      <c r="D114" s="898"/>
      <c r="E114" s="898"/>
      <c r="F114" s="898"/>
      <c r="G114" s="899"/>
      <c r="H114" s="897"/>
      <c r="I114" s="898"/>
      <c r="J114" s="898"/>
      <c r="K114" s="898"/>
      <c r="L114" s="899"/>
      <c r="M114" s="164"/>
      <c r="N114" s="164"/>
    </row>
    <row r="115" spans="2:14" x14ac:dyDescent="0.25">
      <c r="B115" s="897"/>
      <c r="C115" s="898"/>
      <c r="D115" s="898"/>
      <c r="E115" s="898"/>
      <c r="F115" s="898"/>
      <c r="G115" s="899"/>
      <c r="H115" s="897"/>
      <c r="I115" s="898"/>
      <c r="J115" s="898"/>
      <c r="K115" s="898"/>
      <c r="L115" s="899"/>
      <c r="M115" s="164"/>
      <c r="N115" s="164"/>
    </row>
    <row r="116" spans="2:14" x14ac:dyDescent="0.25">
      <c r="B116" s="897"/>
      <c r="C116" s="898"/>
      <c r="D116" s="898"/>
      <c r="E116" s="898"/>
      <c r="F116" s="898"/>
      <c r="G116" s="899"/>
      <c r="H116" s="897"/>
      <c r="I116" s="898"/>
      <c r="J116" s="898"/>
      <c r="K116" s="898"/>
      <c r="L116" s="899"/>
      <c r="M116" s="164"/>
      <c r="N116" s="164"/>
    </row>
    <row r="117" spans="2:14" x14ac:dyDescent="0.25">
      <c r="B117" s="897"/>
      <c r="C117" s="898"/>
      <c r="D117" s="898"/>
      <c r="E117" s="898"/>
      <c r="F117" s="898"/>
      <c r="G117" s="899"/>
      <c r="H117" s="897"/>
      <c r="I117" s="898"/>
      <c r="J117" s="898"/>
      <c r="K117" s="898"/>
      <c r="L117" s="899"/>
      <c r="M117" s="164"/>
      <c r="N117" s="164"/>
    </row>
    <row r="118" spans="2:14" x14ac:dyDescent="0.25">
      <c r="B118" s="897"/>
      <c r="C118" s="898"/>
      <c r="D118" s="898"/>
      <c r="E118" s="898"/>
      <c r="F118" s="898"/>
      <c r="G118" s="899"/>
      <c r="H118" s="897"/>
      <c r="I118" s="898"/>
      <c r="J118" s="898"/>
      <c r="K118" s="898"/>
      <c r="L118" s="899"/>
      <c r="M118" s="164"/>
      <c r="N118" s="164"/>
    </row>
    <row r="119" spans="2:14" ht="15" customHeight="1" x14ac:dyDescent="0.25">
      <c r="B119" s="1046" t="s">
        <v>1219</v>
      </c>
      <c r="C119" s="1047"/>
      <c r="D119" s="1047"/>
      <c r="E119" s="1047"/>
      <c r="F119" s="1047"/>
      <c r="G119" s="1048"/>
      <c r="H119" s="1046" t="s">
        <v>1220</v>
      </c>
      <c r="I119" s="1047"/>
      <c r="J119" s="1047"/>
      <c r="K119" s="1047"/>
      <c r="L119" s="1048"/>
      <c r="M119" s="164"/>
      <c r="N119" s="164"/>
    </row>
    <row r="120" spans="2:14" ht="15.75" thickBot="1" x14ac:dyDescent="0.3">
      <c r="B120" s="1049"/>
      <c r="C120" s="1050"/>
      <c r="D120" s="1050"/>
      <c r="E120" s="1050"/>
      <c r="F120" s="1050"/>
      <c r="G120" s="1051"/>
      <c r="H120" s="1049"/>
      <c r="I120" s="1050"/>
      <c r="J120" s="1050"/>
      <c r="K120" s="1050"/>
      <c r="L120" s="1051"/>
      <c r="M120" s="164"/>
      <c r="N120" s="164"/>
    </row>
    <row r="121" spans="2:14" x14ac:dyDescent="0.25">
      <c r="B121" s="912" t="s">
        <v>801</v>
      </c>
      <c r="C121" s="913"/>
      <c r="D121" s="913"/>
      <c r="E121" s="913"/>
      <c r="F121" s="913"/>
      <c r="G121" s="914"/>
      <c r="H121" s="912" t="s">
        <v>802</v>
      </c>
      <c r="I121" s="913"/>
      <c r="J121" s="913"/>
      <c r="K121" s="913"/>
      <c r="L121" s="914"/>
      <c r="M121" s="164"/>
      <c r="N121" s="164"/>
    </row>
    <row r="122" spans="2:14" x14ac:dyDescent="0.25">
      <c r="B122" s="897"/>
      <c r="C122" s="898"/>
      <c r="D122" s="898"/>
      <c r="E122" s="898"/>
      <c r="F122" s="898"/>
      <c r="G122" s="899"/>
      <c r="H122" s="897"/>
      <c r="I122" s="898"/>
      <c r="J122" s="898"/>
      <c r="K122" s="898"/>
      <c r="L122" s="899"/>
      <c r="M122" s="164"/>
      <c r="N122" s="164"/>
    </row>
    <row r="123" spans="2:14" x14ac:dyDescent="0.25">
      <c r="B123" s="897"/>
      <c r="C123" s="898"/>
      <c r="D123" s="898"/>
      <c r="E123" s="898"/>
      <c r="F123" s="898"/>
      <c r="G123" s="899"/>
      <c r="H123" s="897"/>
      <c r="I123" s="898"/>
      <c r="J123" s="898"/>
      <c r="K123" s="898"/>
      <c r="L123" s="899"/>
      <c r="M123" s="164"/>
      <c r="N123" s="164"/>
    </row>
    <row r="124" spans="2:14" x14ac:dyDescent="0.25">
      <c r="B124" s="897"/>
      <c r="C124" s="898"/>
      <c r="D124" s="898"/>
      <c r="E124" s="898"/>
      <c r="F124" s="898"/>
      <c r="G124" s="899"/>
      <c r="H124" s="897"/>
      <c r="I124" s="898"/>
      <c r="J124" s="898"/>
      <c r="K124" s="898"/>
      <c r="L124" s="899"/>
      <c r="M124" s="164"/>
      <c r="N124" s="164"/>
    </row>
    <row r="125" spans="2:14" x14ac:dyDescent="0.25">
      <c r="B125" s="897"/>
      <c r="C125" s="898"/>
      <c r="D125" s="898"/>
      <c r="E125" s="898"/>
      <c r="F125" s="898"/>
      <c r="G125" s="899"/>
      <c r="H125" s="897"/>
      <c r="I125" s="898"/>
      <c r="J125" s="898"/>
      <c r="K125" s="898"/>
      <c r="L125" s="899"/>
      <c r="M125" s="164"/>
      <c r="N125" s="164"/>
    </row>
    <row r="126" spans="2:14" x14ac:dyDescent="0.25">
      <c r="B126" s="897"/>
      <c r="C126" s="898"/>
      <c r="D126" s="898"/>
      <c r="E126" s="898"/>
      <c r="F126" s="898"/>
      <c r="G126" s="899"/>
      <c r="H126" s="897"/>
      <c r="I126" s="898"/>
      <c r="J126" s="898"/>
      <c r="K126" s="898"/>
      <c r="L126" s="899"/>
      <c r="M126" s="164"/>
      <c r="N126" s="164"/>
    </row>
    <row r="127" spans="2:14" x14ac:dyDescent="0.25">
      <c r="B127" s="897"/>
      <c r="C127" s="898"/>
      <c r="D127" s="898"/>
      <c r="E127" s="898"/>
      <c r="F127" s="898"/>
      <c r="G127" s="899"/>
      <c r="H127" s="897"/>
      <c r="I127" s="898"/>
      <c r="J127" s="898"/>
      <c r="K127" s="898"/>
      <c r="L127" s="899"/>
      <c r="M127" s="164"/>
      <c r="N127" s="164"/>
    </row>
    <row r="128" spans="2:14" x14ac:dyDescent="0.25">
      <c r="B128" s="897"/>
      <c r="C128" s="898"/>
      <c r="D128" s="898"/>
      <c r="E128" s="898"/>
      <c r="F128" s="898"/>
      <c r="G128" s="899"/>
      <c r="H128" s="897"/>
      <c r="I128" s="898"/>
      <c r="J128" s="898"/>
      <c r="K128" s="898"/>
      <c r="L128" s="899"/>
      <c r="M128" s="164"/>
      <c r="N128" s="164"/>
    </row>
    <row r="129" spans="2:14" x14ac:dyDescent="0.25">
      <c r="B129" s="897"/>
      <c r="C129" s="898"/>
      <c r="D129" s="898"/>
      <c r="E129" s="898"/>
      <c r="F129" s="898"/>
      <c r="G129" s="899"/>
      <c r="H129" s="897"/>
      <c r="I129" s="898"/>
      <c r="J129" s="898"/>
      <c r="K129" s="898"/>
      <c r="L129" s="899"/>
      <c r="M129" s="164"/>
      <c r="N129" s="164"/>
    </row>
    <row r="130" spans="2:14" x14ac:dyDescent="0.25">
      <c r="B130" s="897"/>
      <c r="C130" s="898"/>
      <c r="D130" s="898"/>
      <c r="E130" s="898"/>
      <c r="F130" s="898"/>
      <c r="G130" s="899"/>
      <c r="H130" s="897"/>
      <c r="I130" s="898"/>
      <c r="J130" s="898"/>
      <c r="K130" s="898"/>
      <c r="L130" s="899"/>
      <c r="M130" s="164"/>
      <c r="N130" s="164"/>
    </row>
    <row r="131" spans="2:14" x14ac:dyDescent="0.25">
      <c r="B131" s="897"/>
      <c r="C131" s="898"/>
      <c r="D131" s="898"/>
      <c r="E131" s="898"/>
      <c r="F131" s="898"/>
      <c r="G131" s="899"/>
      <c r="H131" s="897"/>
      <c r="I131" s="898"/>
      <c r="J131" s="898"/>
      <c r="K131" s="898"/>
      <c r="L131" s="899"/>
      <c r="M131" s="164"/>
      <c r="N131" s="164"/>
    </row>
    <row r="132" spans="2:14" x14ac:dyDescent="0.25">
      <c r="B132" s="897"/>
      <c r="C132" s="898"/>
      <c r="D132" s="898"/>
      <c r="E132" s="898"/>
      <c r="F132" s="898"/>
      <c r="G132" s="899"/>
      <c r="H132" s="897"/>
      <c r="I132" s="898"/>
      <c r="J132" s="898"/>
      <c r="K132" s="898"/>
      <c r="L132" s="899"/>
      <c r="M132" s="164"/>
      <c r="N132" s="164"/>
    </row>
    <row r="133" spans="2:14" x14ac:dyDescent="0.25">
      <c r="B133" s="897"/>
      <c r="C133" s="898"/>
      <c r="D133" s="898"/>
      <c r="E133" s="898"/>
      <c r="F133" s="898"/>
      <c r="G133" s="899"/>
      <c r="H133" s="897"/>
      <c r="I133" s="898"/>
      <c r="J133" s="898"/>
      <c r="K133" s="898"/>
      <c r="L133" s="899"/>
      <c r="M133" s="164"/>
      <c r="N133" s="164"/>
    </row>
    <row r="134" spans="2:14" x14ac:dyDescent="0.25">
      <c r="B134" s="897"/>
      <c r="C134" s="898"/>
      <c r="D134" s="898"/>
      <c r="E134" s="898"/>
      <c r="F134" s="898"/>
      <c r="G134" s="899"/>
      <c r="H134" s="897"/>
      <c r="I134" s="898"/>
      <c r="J134" s="898"/>
      <c r="K134" s="898"/>
      <c r="L134" s="899"/>
      <c r="M134" s="164"/>
      <c r="N134" s="164"/>
    </row>
    <row r="135" spans="2:14" ht="15" customHeight="1" x14ac:dyDescent="0.25">
      <c r="B135" s="1046" t="s">
        <v>1221</v>
      </c>
      <c r="C135" s="1047"/>
      <c r="D135" s="1047"/>
      <c r="E135" s="1047"/>
      <c r="F135" s="1047"/>
      <c r="G135" s="1048"/>
      <c r="H135" s="1046" t="s">
        <v>1222</v>
      </c>
      <c r="I135" s="1047"/>
      <c r="J135" s="1047"/>
      <c r="K135" s="1047"/>
      <c r="L135" s="1048"/>
      <c r="M135" s="164"/>
      <c r="N135" s="164"/>
    </row>
    <row r="136" spans="2:14" ht="15.75" thickBot="1" x14ac:dyDescent="0.3">
      <c r="B136" s="1049"/>
      <c r="C136" s="1050"/>
      <c r="D136" s="1050"/>
      <c r="E136" s="1050"/>
      <c r="F136" s="1050"/>
      <c r="G136" s="1051"/>
      <c r="H136" s="1049"/>
      <c r="I136" s="1050"/>
      <c r="J136" s="1050"/>
      <c r="K136" s="1050"/>
      <c r="L136" s="1051"/>
      <c r="M136" s="164"/>
      <c r="N136" s="164"/>
    </row>
    <row r="137" spans="2:14" x14ac:dyDescent="0.25">
      <c r="B137" s="912" t="s">
        <v>801</v>
      </c>
      <c r="C137" s="913"/>
      <c r="D137" s="913"/>
      <c r="E137" s="913"/>
      <c r="F137" s="913"/>
      <c r="G137" s="914"/>
      <c r="H137" s="912" t="s">
        <v>802</v>
      </c>
      <c r="I137" s="913"/>
      <c r="J137" s="913"/>
      <c r="K137" s="913"/>
      <c r="L137" s="914"/>
      <c r="M137" s="164"/>
      <c r="N137" s="164"/>
    </row>
    <row r="138" spans="2:14" x14ac:dyDescent="0.25">
      <c r="B138" s="897"/>
      <c r="C138" s="898"/>
      <c r="D138" s="898"/>
      <c r="E138" s="898"/>
      <c r="F138" s="898"/>
      <c r="G138" s="899"/>
      <c r="H138" s="897"/>
      <c r="I138" s="898"/>
      <c r="J138" s="898"/>
      <c r="K138" s="898"/>
      <c r="L138" s="899"/>
      <c r="M138" s="164"/>
      <c r="N138" s="164"/>
    </row>
    <row r="139" spans="2:14" x14ac:dyDescent="0.25">
      <c r="B139" s="897"/>
      <c r="C139" s="898"/>
      <c r="D139" s="898"/>
      <c r="E139" s="898"/>
      <c r="F139" s="898"/>
      <c r="G139" s="899"/>
      <c r="H139" s="897"/>
      <c r="I139" s="898"/>
      <c r="J139" s="898"/>
      <c r="K139" s="898"/>
      <c r="L139" s="899"/>
      <c r="M139" s="164"/>
      <c r="N139" s="164"/>
    </row>
    <row r="140" spans="2:14" x14ac:dyDescent="0.25">
      <c r="B140" s="897"/>
      <c r="C140" s="898"/>
      <c r="D140" s="898"/>
      <c r="E140" s="898"/>
      <c r="F140" s="898"/>
      <c r="G140" s="899"/>
      <c r="H140" s="897"/>
      <c r="I140" s="898"/>
      <c r="J140" s="898"/>
      <c r="K140" s="898"/>
      <c r="L140" s="899"/>
      <c r="M140" s="164"/>
      <c r="N140" s="164"/>
    </row>
    <row r="141" spans="2:14" x14ac:dyDescent="0.25">
      <c r="B141" s="897"/>
      <c r="C141" s="898"/>
      <c r="D141" s="898"/>
      <c r="E141" s="898"/>
      <c r="F141" s="898"/>
      <c r="G141" s="899"/>
      <c r="H141" s="897"/>
      <c r="I141" s="898"/>
      <c r="J141" s="898"/>
      <c r="K141" s="898"/>
      <c r="L141" s="899"/>
      <c r="M141" s="164"/>
      <c r="N141" s="164"/>
    </row>
    <row r="142" spans="2:14" x14ac:dyDescent="0.25">
      <c r="B142" s="897"/>
      <c r="C142" s="898"/>
      <c r="D142" s="898"/>
      <c r="E142" s="898"/>
      <c r="F142" s="898"/>
      <c r="G142" s="899"/>
      <c r="H142" s="897"/>
      <c r="I142" s="898"/>
      <c r="J142" s="898"/>
      <c r="K142" s="898"/>
      <c r="L142" s="899"/>
      <c r="M142" s="164"/>
      <c r="N142" s="164"/>
    </row>
    <row r="143" spans="2:14" x14ac:dyDescent="0.25">
      <c r="B143" s="897"/>
      <c r="C143" s="898"/>
      <c r="D143" s="898"/>
      <c r="E143" s="898"/>
      <c r="F143" s="898"/>
      <c r="G143" s="899"/>
      <c r="H143" s="897"/>
      <c r="I143" s="898"/>
      <c r="J143" s="898"/>
      <c r="K143" s="898"/>
      <c r="L143" s="899"/>
      <c r="M143" s="164"/>
      <c r="N143" s="164"/>
    </row>
    <row r="144" spans="2:14" x14ac:dyDescent="0.25">
      <c r="B144" s="897"/>
      <c r="C144" s="898"/>
      <c r="D144" s="898"/>
      <c r="E144" s="898"/>
      <c r="F144" s="898"/>
      <c r="G144" s="899"/>
      <c r="H144" s="897"/>
      <c r="I144" s="898"/>
      <c r="J144" s="898"/>
      <c r="K144" s="898"/>
      <c r="L144" s="899"/>
      <c r="M144" s="164"/>
      <c r="N144" s="164"/>
    </row>
    <row r="145" spans="2:14" x14ac:dyDescent="0.25">
      <c r="B145" s="897"/>
      <c r="C145" s="898"/>
      <c r="D145" s="898"/>
      <c r="E145" s="898"/>
      <c r="F145" s="898"/>
      <c r="G145" s="899"/>
      <c r="H145" s="897"/>
      <c r="I145" s="898"/>
      <c r="J145" s="898"/>
      <c r="K145" s="898"/>
      <c r="L145" s="899"/>
      <c r="M145" s="164"/>
      <c r="N145" s="164"/>
    </row>
    <row r="146" spans="2:14" x14ac:dyDescent="0.25">
      <c r="B146" s="897"/>
      <c r="C146" s="898"/>
      <c r="D146" s="898"/>
      <c r="E146" s="898"/>
      <c r="F146" s="898"/>
      <c r="G146" s="899"/>
      <c r="H146" s="897"/>
      <c r="I146" s="898"/>
      <c r="J146" s="898"/>
      <c r="K146" s="898"/>
      <c r="L146" s="899"/>
      <c r="M146" s="164"/>
      <c r="N146" s="164"/>
    </row>
    <row r="147" spans="2:14" x14ac:dyDescent="0.25">
      <c r="B147" s="897"/>
      <c r="C147" s="898"/>
      <c r="D147" s="898"/>
      <c r="E147" s="898"/>
      <c r="F147" s="898"/>
      <c r="G147" s="899"/>
      <c r="H147" s="897"/>
      <c r="I147" s="898"/>
      <c r="J147" s="898"/>
      <c r="K147" s="898"/>
      <c r="L147" s="899"/>
      <c r="M147" s="164"/>
      <c r="N147" s="164"/>
    </row>
    <row r="148" spans="2:14" x14ac:dyDescent="0.25">
      <c r="B148" s="897"/>
      <c r="C148" s="898"/>
      <c r="D148" s="898"/>
      <c r="E148" s="898"/>
      <c r="F148" s="898"/>
      <c r="G148" s="899"/>
      <c r="H148" s="897"/>
      <c r="I148" s="898"/>
      <c r="J148" s="898"/>
      <c r="K148" s="898"/>
      <c r="L148" s="899"/>
      <c r="M148" s="164"/>
      <c r="N148" s="164"/>
    </row>
    <row r="149" spans="2:14" x14ac:dyDescent="0.25">
      <c r="B149" s="897"/>
      <c r="C149" s="898"/>
      <c r="D149" s="898"/>
      <c r="E149" s="898"/>
      <c r="F149" s="898"/>
      <c r="G149" s="899"/>
      <c r="H149" s="897"/>
      <c r="I149" s="898"/>
      <c r="J149" s="898"/>
      <c r="K149" s="898"/>
      <c r="L149" s="899"/>
      <c r="M149" s="164"/>
      <c r="N149" s="164"/>
    </row>
    <row r="150" spans="2:14" x14ac:dyDescent="0.25">
      <c r="B150" s="897"/>
      <c r="C150" s="898"/>
      <c r="D150" s="898"/>
      <c r="E150" s="898"/>
      <c r="F150" s="898"/>
      <c r="G150" s="899"/>
      <c r="H150" s="897"/>
      <c r="I150" s="898"/>
      <c r="J150" s="898"/>
      <c r="K150" s="898"/>
      <c r="L150" s="899"/>
      <c r="M150" s="164"/>
      <c r="N150" s="164"/>
    </row>
    <row r="151" spans="2:14" ht="15" customHeight="1" x14ac:dyDescent="0.25">
      <c r="B151" s="1046" t="s">
        <v>1223</v>
      </c>
      <c r="C151" s="1047"/>
      <c r="D151" s="1047"/>
      <c r="E151" s="1047"/>
      <c r="F151" s="1047"/>
      <c r="G151" s="1048"/>
      <c r="H151" s="1046" t="s">
        <v>1224</v>
      </c>
      <c r="I151" s="1047"/>
      <c r="J151" s="1047"/>
      <c r="K151" s="1047"/>
      <c r="L151" s="1048"/>
      <c r="M151" s="164"/>
      <c r="N151" s="164"/>
    </row>
    <row r="152" spans="2:14" ht="15.75" thickBot="1" x14ac:dyDescent="0.3">
      <c r="B152" s="1049"/>
      <c r="C152" s="1050"/>
      <c r="D152" s="1050"/>
      <c r="E152" s="1050"/>
      <c r="F152" s="1050"/>
      <c r="G152" s="1051"/>
      <c r="H152" s="1049"/>
      <c r="I152" s="1050"/>
      <c r="J152" s="1050"/>
      <c r="K152" s="1050"/>
      <c r="L152" s="1051"/>
      <c r="M152" s="164"/>
      <c r="N152" s="164"/>
    </row>
    <row r="153" spans="2:14" x14ac:dyDescent="0.25">
      <c r="B153" s="912" t="s">
        <v>801</v>
      </c>
      <c r="C153" s="913"/>
      <c r="D153" s="913"/>
      <c r="E153" s="913"/>
      <c r="F153" s="913"/>
      <c r="G153" s="914"/>
      <c r="H153" s="912" t="s">
        <v>802</v>
      </c>
      <c r="I153" s="913"/>
      <c r="J153" s="913"/>
      <c r="K153" s="913"/>
      <c r="L153" s="914"/>
      <c r="M153" s="164"/>
      <c r="N153" s="164"/>
    </row>
    <row r="154" spans="2:14" x14ac:dyDescent="0.25">
      <c r="B154" s="897"/>
      <c r="C154" s="898"/>
      <c r="D154" s="898"/>
      <c r="E154" s="898"/>
      <c r="F154" s="898"/>
      <c r="G154" s="899"/>
      <c r="H154" s="897"/>
      <c r="I154" s="898"/>
      <c r="J154" s="898"/>
      <c r="K154" s="898"/>
      <c r="L154" s="899"/>
      <c r="M154" s="164"/>
      <c r="N154" s="164"/>
    </row>
    <row r="155" spans="2:14" x14ac:dyDescent="0.25">
      <c r="B155" s="897"/>
      <c r="C155" s="898"/>
      <c r="D155" s="898"/>
      <c r="E155" s="898"/>
      <c r="F155" s="898"/>
      <c r="G155" s="899"/>
      <c r="H155" s="897"/>
      <c r="I155" s="898"/>
      <c r="J155" s="898"/>
      <c r="K155" s="898"/>
      <c r="L155" s="899"/>
      <c r="M155" s="164"/>
      <c r="N155" s="164"/>
    </row>
    <row r="156" spans="2:14" x14ac:dyDescent="0.25">
      <c r="B156" s="897"/>
      <c r="C156" s="898"/>
      <c r="D156" s="898"/>
      <c r="E156" s="898"/>
      <c r="F156" s="898"/>
      <c r="G156" s="899"/>
      <c r="H156" s="897"/>
      <c r="I156" s="898"/>
      <c r="J156" s="898"/>
      <c r="K156" s="898"/>
      <c r="L156" s="899"/>
      <c r="M156" s="164"/>
      <c r="N156" s="164"/>
    </row>
    <row r="157" spans="2:14" x14ac:dyDescent="0.25">
      <c r="B157" s="897"/>
      <c r="C157" s="898"/>
      <c r="D157" s="898"/>
      <c r="E157" s="898"/>
      <c r="F157" s="898"/>
      <c r="G157" s="899"/>
      <c r="H157" s="897"/>
      <c r="I157" s="898"/>
      <c r="J157" s="898"/>
      <c r="K157" s="898"/>
      <c r="L157" s="899"/>
      <c r="M157" s="164"/>
      <c r="N157" s="164"/>
    </row>
    <row r="158" spans="2:14" x14ac:dyDescent="0.25">
      <c r="B158" s="897"/>
      <c r="C158" s="898"/>
      <c r="D158" s="898"/>
      <c r="E158" s="898"/>
      <c r="F158" s="898"/>
      <c r="G158" s="899"/>
      <c r="H158" s="897"/>
      <c r="I158" s="898"/>
      <c r="J158" s="898"/>
      <c r="K158" s="898"/>
      <c r="L158" s="899"/>
      <c r="M158" s="164"/>
      <c r="N158" s="164"/>
    </row>
    <row r="159" spans="2:14" x14ac:dyDescent="0.25">
      <c r="B159" s="897"/>
      <c r="C159" s="898"/>
      <c r="D159" s="898"/>
      <c r="E159" s="898"/>
      <c r="F159" s="898"/>
      <c r="G159" s="899"/>
      <c r="H159" s="897"/>
      <c r="I159" s="898"/>
      <c r="J159" s="898"/>
      <c r="K159" s="898"/>
      <c r="L159" s="899"/>
      <c r="M159" s="164"/>
      <c r="N159" s="164"/>
    </row>
    <row r="160" spans="2:14" x14ac:dyDescent="0.25">
      <c r="B160" s="897"/>
      <c r="C160" s="898"/>
      <c r="D160" s="898"/>
      <c r="E160" s="898"/>
      <c r="F160" s="898"/>
      <c r="G160" s="899"/>
      <c r="H160" s="897"/>
      <c r="I160" s="898"/>
      <c r="J160" s="898"/>
      <c r="K160" s="898"/>
      <c r="L160" s="899"/>
      <c r="M160" s="164"/>
      <c r="N160" s="164"/>
    </row>
    <row r="161" spans="2:14" x14ac:dyDescent="0.25">
      <c r="B161" s="897"/>
      <c r="C161" s="898"/>
      <c r="D161" s="898"/>
      <c r="E161" s="898"/>
      <c r="F161" s="898"/>
      <c r="G161" s="899"/>
      <c r="H161" s="897"/>
      <c r="I161" s="898"/>
      <c r="J161" s="898"/>
      <c r="K161" s="898"/>
      <c r="L161" s="899"/>
      <c r="M161" s="164"/>
      <c r="N161" s="164"/>
    </row>
    <row r="162" spans="2:14" x14ac:dyDescent="0.25">
      <c r="B162" s="897"/>
      <c r="C162" s="898"/>
      <c r="D162" s="898"/>
      <c r="E162" s="898"/>
      <c r="F162" s="898"/>
      <c r="G162" s="899"/>
      <c r="H162" s="897"/>
      <c r="I162" s="898"/>
      <c r="J162" s="898"/>
      <c r="K162" s="898"/>
      <c r="L162" s="899"/>
      <c r="M162" s="164"/>
      <c r="N162" s="164"/>
    </row>
    <row r="163" spans="2:14" x14ac:dyDescent="0.25">
      <c r="B163" s="897"/>
      <c r="C163" s="898"/>
      <c r="D163" s="898"/>
      <c r="E163" s="898"/>
      <c r="F163" s="898"/>
      <c r="G163" s="899"/>
      <c r="H163" s="897"/>
      <c r="I163" s="898"/>
      <c r="J163" s="898"/>
      <c r="K163" s="898"/>
      <c r="L163" s="899"/>
      <c r="M163" s="164"/>
      <c r="N163" s="164"/>
    </row>
    <row r="164" spans="2:14" x14ac:dyDescent="0.25">
      <c r="B164" s="897"/>
      <c r="C164" s="898"/>
      <c r="D164" s="898"/>
      <c r="E164" s="898"/>
      <c r="F164" s="898"/>
      <c r="G164" s="899"/>
      <c r="H164" s="897"/>
      <c r="I164" s="898"/>
      <c r="J164" s="898"/>
      <c r="K164" s="898"/>
      <c r="L164" s="899"/>
      <c r="M164" s="164"/>
      <c r="N164" s="164"/>
    </row>
    <row r="165" spans="2:14" x14ac:dyDescent="0.25">
      <c r="B165" s="897"/>
      <c r="C165" s="898"/>
      <c r="D165" s="898"/>
      <c r="E165" s="898"/>
      <c r="F165" s="898"/>
      <c r="G165" s="899"/>
      <c r="H165" s="897"/>
      <c r="I165" s="898"/>
      <c r="J165" s="898"/>
      <c r="K165" s="898"/>
      <c r="L165" s="899"/>
      <c r="M165" s="164"/>
      <c r="N165" s="164"/>
    </row>
    <row r="166" spans="2:14" x14ac:dyDescent="0.25">
      <c r="B166" s="897"/>
      <c r="C166" s="898"/>
      <c r="D166" s="898"/>
      <c r="E166" s="898"/>
      <c r="F166" s="898"/>
      <c r="G166" s="899"/>
      <c r="H166" s="897"/>
      <c r="I166" s="898"/>
      <c r="J166" s="898"/>
      <c r="K166" s="898"/>
      <c r="L166" s="899"/>
      <c r="M166" s="164"/>
      <c r="N166" s="164"/>
    </row>
    <row r="167" spans="2:14" ht="15" customHeight="1" x14ac:dyDescent="0.25">
      <c r="B167" s="1046" t="s">
        <v>1225</v>
      </c>
      <c r="C167" s="1047"/>
      <c r="D167" s="1047"/>
      <c r="E167" s="1047"/>
      <c r="F167" s="1047"/>
      <c r="G167" s="1048"/>
      <c r="H167" s="1046" t="s">
        <v>1226</v>
      </c>
      <c r="I167" s="1047"/>
      <c r="J167" s="1047"/>
      <c r="K167" s="1047"/>
      <c r="L167" s="1048"/>
      <c r="M167" s="164"/>
      <c r="N167" s="164"/>
    </row>
    <row r="168" spans="2:14" ht="15.75" thickBot="1" x14ac:dyDescent="0.3">
      <c r="B168" s="1049"/>
      <c r="C168" s="1050"/>
      <c r="D168" s="1050"/>
      <c r="E168" s="1050"/>
      <c r="F168" s="1050"/>
      <c r="G168" s="1051"/>
      <c r="H168" s="1049"/>
      <c r="I168" s="1050"/>
      <c r="J168" s="1050"/>
      <c r="K168" s="1050"/>
      <c r="L168" s="1051"/>
      <c r="M168" s="164"/>
      <c r="N168" s="164"/>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A1:L92"/>
  <sheetViews>
    <sheetView view="pageBreakPreview" zoomScale="90" zoomScaleNormal="100" zoomScaleSheetLayoutView="90" zoomScalePageLayoutView="110" workbookViewId="0">
      <selection activeCell="O10" sqref="O10"/>
    </sheetView>
  </sheetViews>
  <sheetFormatPr baseColWidth="10" defaultColWidth="11.5703125" defaultRowHeight="28.5" customHeight="1" x14ac:dyDescent="0.25"/>
  <cols>
    <col min="1" max="1" width="3.7109375" style="191" customWidth="1"/>
    <col min="2" max="2" width="4.7109375" style="191" customWidth="1"/>
    <col min="3" max="3" width="8.28515625" style="191" customWidth="1"/>
    <col min="4" max="4" width="8" style="191" customWidth="1"/>
    <col min="5" max="5" width="12.42578125" style="191" customWidth="1"/>
    <col min="6" max="6" width="11.85546875" style="191" customWidth="1"/>
    <col min="7" max="7" width="13.28515625" style="191" customWidth="1"/>
    <col min="8" max="8" width="12" style="191" customWidth="1"/>
    <col min="9" max="9" width="11.42578125" style="191" customWidth="1"/>
    <col min="10" max="10" width="10.42578125" style="191" customWidth="1"/>
    <col min="11" max="11" width="13.42578125" style="191" customWidth="1"/>
    <col min="12" max="12" width="11.42578125" style="191" customWidth="1"/>
    <col min="13" max="13" width="1.7109375" style="171" customWidth="1"/>
    <col min="14" max="14" width="2.5703125" style="171" customWidth="1"/>
    <col min="15" max="16384" width="11.5703125" style="171"/>
  </cols>
  <sheetData>
    <row r="1" spans="2:12" s="172" customFormat="1" ht="16.5" thickTop="1" thickBot="1" x14ac:dyDescent="0.3">
      <c r="B1" s="1052"/>
      <c r="C1" s="1053"/>
      <c r="D1" s="1053"/>
      <c r="E1" s="1056" t="s">
        <v>393</v>
      </c>
      <c r="F1" s="1057"/>
      <c r="G1" s="1057"/>
      <c r="H1" s="1057"/>
      <c r="I1" s="1057"/>
      <c r="J1" s="1057"/>
      <c r="K1" s="1058"/>
      <c r="L1" s="1059"/>
    </row>
    <row r="2" spans="2:12" s="172" customFormat="1" ht="18" customHeight="1" thickBot="1" x14ac:dyDescent="0.3">
      <c r="B2" s="1054"/>
      <c r="C2" s="1055"/>
      <c r="D2" s="1055"/>
      <c r="E2" s="1061" t="s">
        <v>487</v>
      </c>
      <c r="F2" s="1062"/>
      <c r="G2" s="1062"/>
      <c r="H2" s="1062"/>
      <c r="I2" s="1062"/>
      <c r="J2" s="1063"/>
      <c r="K2" s="1055"/>
      <c r="L2" s="1060"/>
    </row>
    <row r="3" spans="2:12" s="172" customFormat="1" ht="18.75" customHeight="1" thickBot="1" x14ac:dyDescent="0.3">
      <c r="B3" s="1054"/>
      <c r="C3" s="1055"/>
      <c r="D3" s="1055"/>
      <c r="E3" s="1064" t="s">
        <v>460</v>
      </c>
      <c r="F3" s="1066">
        <v>43846</v>
      </c>
      <c r="G3" s="1064" t="s">
        <v>461</v>
      </c>
      <c r="H3" s="1066">
        <v>43852</v>
      </c>
      <c r="I3" s="1069" t="s">
        <v>462</v>
      </c>
      <c r="J3" s="1070">
        <v>223</v>
      </c>
      <c r="K3" s="1055"/>
      <c r="L3" s="1060"/>
    </row>
    <row r="4" spans="2:12" s="172" customFormat="1" ht="18" customHeight="1" thickBot="1" x14ac:dyDescent="0.3">
      <c r="B4" s="1054"/>
      <c r="C4" s="1055"/>
      <c r="D4" s="1055"/>
      <c r="E4" s="1065"/>
      <c r="F4" s="1067"/>
      <c r="G4" s="1068"/>
      <c r="H4" s="1067"/>
      <c r="I4" s="1068"/>
      <c r="J4" s="1068"/>
      <c r="K4" s="1055"/>
      <c r="L4" s="1060"/>
    </row>
    <row r="5" spans="2:12" s="172" customFormat="1" ht="24.95" customHeight="1" thickBot="1" x14ac:dyDescent="0.3">
      <c r="B5" s="1071" t="s">
        <v>395</v>
      </c>
      <c r="C5" s="1072"/>
      <c r="D5" s="1072"/>
      <c r="E5" s="1072" t="s">
        <v>111</v>
      </c>
      <c r="F5" s="1072"/>
      <c r="G5" s="1072" t="s">
        <v>112</v>
      </c>
      <c r="H5" s="1072"/>
      <c r="I5" s="189" t="s">
        <v>4</v>
      </c>
      <c r="J5" s="189" t="s">
        <v>2</v>
      </c>
      <c r="K5" s="1073" t="s">
        <v>0</v>
      </c>
      <c r="L5" s="1074"/>
    </row>
    <row r="6" spans="2:12" s="172" customFormat="1" ht="24.95" customHeight="1" thickBot="1" x14ac:dyDescent="0.3">
      <c r="B6" s="1075" t="s">
        <v>398</v>
      </c>
      <c r="C6" s="1076"/>
      <c r="D6" s="1076"/>
      <c r="E6" s="1072" t="s">
        <v>399</v>
      </c>
      <c r="F6" s="1072"/>
      <c r="G6" s="1072" t="s">
        <v>399</v>
      </c>
      <c r="H6" s="1072"/>
      <c r="I6" s="190">
        <v>41944</v>
      </c>
      <c r="J6" s="189">
        <v>1</v>
      </c>
      <c r="K6" s="1073" t="s">
        <v>463</v>
      </c>
      <c r="L6" s="1074"/>
    </row>
    <row r="7" spans="2:12" ht="24.95" customHeight="1" thickBot="1" x14ac:dyDescent="0.3">
      <c r="B7" s="1083" t="s">
        <v>539</v>
      </c>
      <c r="C7" s="1083"/>
      <c r="D7" s="1083"/>
      <c r="E7" s="1083"/>
      <c r="F7" s="1083"/>
      <c r="G7" s="1083"/>
      <c r="H7" s="1083"/>
      <c r="I7" s="1083"/>
      <c r="J7" s="1083"/>
      <c r="K7" s="1083"/>
      <c r="L7" s="1083"/>
    </row>
    <row r="8" spans="2:12" ht="24.95" customHeight="1" x14ac:dyDescent="0.25">
      <c r="B8" s="1077"/>
      <c r="C8" s="1078"/>
      <c r="D8" s="1078"/>
      <c r="E8" s="1078"/>
      <c r="F8" s="1078"/>
      <c r="G8" s="1079"/>
      <c r="H8" s="1077"/>
      <c r="I8" s="1078"/>
      <c r="J8" s="1078"/>
      <c r="K8" s="1078"/>
      <c r="L8" s="1079"/>
    </row>
    <row r="9" spans="2:12" ht="24.95" customHeight="1" x14ac:dyDescent="0.25">
      <c r="B9" s="1080"/>
      <c r="C9" s="1081"/>
      <c r="D9" s="1081"/>
      <c r="E9" s="1081"/>
      <c r="F9" s="1081"/>
      <c r="G9" s="1082"/>
      <c r="H9" s="1080"/>
      <c r="I9" s="1081"/>
      <c r="J9" s="1081"/>
      <c r="K9" s="1081"/>
      <c r="L9" s="1082"/>
    </row>
    <row r="10" spans="2:12" ht="24.95" customHeight="1" x14ac:dyDescent="0.25">
      <c r="B10" s="1080"/>
      <c r="C10" s="1081"/>
      <c r="D10" s="1081"/>
      <c r="E10" s="1081"/>
      <c r="F10" s="1081"/>
      <c r="G10" s="1082"/>
      <c r="H10" s="1080"/>
      <c r="I10" s="1081"/>
      <c r="J10" s="1081"/>
      <c r="K10" s="1081"/>
      <c r="L10" s="1082"/>
    </row>
    <row r="11" spans="2:12" ht="24.95" customHeight="1" x14ac:dyDescent="0.25">
      <c r="B11" s="1080"/>
      <c r="C11" s="1081"/>
      <c r="D11" s="1081"/>
      <c r="E11" s="1081"/>
      <c r="F11" s="1081"/>
      <c r="G11" s="1082"/>
      <c r="H11" s="1080"/>
      <c r="I11" s="1081"/>
      <c r="J11" s="1081"/>
      <c r="K11" s="1081"/>
      <c r="L11" s="1082"/>
    </row>
    <row r="12" spans="2:12" ht="24.95" customHeight="1" x14ac:dyDescent="0.25">
      <c r="B12" s="1080"/>
      <c r="C12" s="1081"/>
      <c r="D12" s="1081"/>
      <c r="E12" s="1081"/>
      <c r="F12" s="1081"/>
      <c r="G12" s="1082"/>
      <c r="H12" s="1080"/>
      <c r="I12" s="1081"/>
      <c r="J12" s="1081"/>
      <c r="K12" s="1081"/>
      <c r="L12" s="1082"/>
    </row>
    <row r="13" spans="2:12" ht="24.95" customHeight="1" x14ac:dyDescent="0.25">
      <c r="B13" s="1080"/>
      <c r="C13" s="1081"/>
      <c r="D13" s="1081"/>
      <c r="E13" s="1081"/>
      <c r="F13" s="1081"/>
      <c r="G13" s="1082"/>
      <c r="H13" s="1080"/>
      <c r="I13" s="1081"/>
      <c r="J13" s="1081"/>
      <c r="K13" s="1081"/>
      <c r="L13" s="1082"/>
    </row>
    <row r="14" spans="2:12" ht="24.95" customHeight="1" x14ac:dyDescent="0.25">
      <c r="B14" s="1080"/>
      <c r="C14" s="1081"/>
      <c r="D14" s="1081"/>
      <c r="E14" s="1081"/>
      <c r="F14" s="1081"/>
      <c r="G14" s="1082"/>
      <c r="H14" s="1080"/>
      <c r="I14" s="1081"/>
      <c r="J14" s="1081"/>
      <c r="K14" s="1081"/>
      <c r="L14" s="1082"/>
    </row>
    <row r="15" spans="2:12" ht="24.95" customHeight="1" x14ac:dyDescent="0.25">
      <c r="B15" s="1080"/>
      <c r="C15" s="1081"/>
      <c r="D15" s="1081"/>
      <c r="E15" s="1081"/>
      <c r="F15" s="1081"/>
      <c r="G15" s="1082"/>
      <c r="H15" s="1080"/>
      <c r="I15" s="1081"/>
      <c r="J15" s="1081"/>
      <c r="K15" s="1081"/>
      <c r="L15" s="1082"/>
    </row>
    <row r="16" spans="2:12" ht="24.95" customHeight="1" thickBot="1" x14ac:dyDescent="0.3">
      <c r="B16" s="1080"/>
      <c r="C16" s="1081"/>
      <c r="D16" s="1081"/>
      <c r="E16" s="1081"/>
      <c r="F16" s="1081"/>
      <c r="G16" s="1082"/>
      <c r="H16" s="1080"/>
      <c r="I16" s="1081"/>
      <c r="J16" s="1081"/>
      <c r="K16" s="1081"/>
      <c r="L16" s="1082"/>
    </row>
    <row r="17" spans="2:12" ht="24.95" customHeight="1" x14ac:dyDescent="0.25">
      <c r="B17" s="1077"/>
      <c r="C17" s="1078"/>
      <c r="D17" s="1078"/>
      <c r="E17" s="1078"/>
      <c r="F17" s="1078"/>
      <c r="G17" s="1079"/>
      <c r="H17" s="1077"/>
      <c r="I17" s="1078"/>
      <c r="J17" s="1078"/>
      <c r="K17" s="1078"/>
      <c r="L17" s="1079"/>
    </row>
    <row r="18" spans="2:12" ht="24.95" customHeight="1" x14ac:dyDescent="0.25">
      <c r="B18" s="1080"/>
      <c r="C18" s="1081"/>
      <c r="D18" s="1081"/>
      <c r="E18" s="1081"/>
      <c r="F18" s="1081"/>
      <c r="G18" s="1082"/>
      <c r="H18" s="1080"/>
      <c r="I18" s="1081"/>
      <c r="J18" s="1081"/>
      <c r="K18" s="1081"/>
      <c r="L18" s="1082"/>
    </row>
    <row r="19" spans="2:12" ht="24.95" customHeight="1" x14ac:dyDescent="0.25">
      <c r="B19" s="1080"/>
      <c r="C19" s="1081"/>
      <c r="D19" s="1081"/>
      <c r="E19" s="1081"/>
      <c r="F19" s="1081"/>
      <c r="G19" s="1082"/>
      <c r="H19" s="1080"/>
      <c r="I19" s="1081"/>
      <c r="J19" s="1081"/>
      <c r="K19" s="1081"/>
      <c r="L19" s="1082"/>
    </row>
    <row r="20" spans="2:12" ht="24.95" customHeight="1" x14ac:dyDescent="0.25">
      <c r="B20" s="1080"/>
      <c r="C20" s="1081"/>
      <c r="D20" s="1081"/>
      <c r="E20" s="1081"/>
      <c r="F20" s="1081"/>
      <c r="G20" s="1082"/>
      <c r="H20" s="1080"/>
      <c r="I20" s="1081"/>
      <c r="J20" s="1081"/>
      <c r="K20" s="1081"/>
      <c r="L20" s="1082"/>
    </row>
    <row r="21" spans="2:12" ht="24.95" customHeight="1" x14ac:dyDescent="0.25">
      <c r="B21" s="1080"/>
      <c r="C21" s="1081"/>
      <c r="D21" s="1081"/>
      <c r="E21" s="1081"/>
      <c r="F21" s="1081"/>
      <c r="G21" s="1082"/>
      <c r="H21" s="1080"/>
      <c r="I21" s="1081"/>
      <c r="J21" s="1081"/>
      <c r="K21" s="1081"/>
      <c r="L21" s="1082"/>
    </row>
    <row r="22" spans="2:12" ht="24.95" customHeight="1" x14ac:dyDescent="0.25">
      <c r="B22" s="1080"/>
      <c r="C22" s="1081"/>
      <c r="D22" s="1081"/>
      <c r="E22" s="1081"/>
      <c r="F22" s="1081"/>
      <c r="G22" s="1082"/>
      <c r="H22" s="1080"/>
      <c r="I22" s="1081"/>
      <c r="J22" s="1081"/>
      <c r="K22" s="1081"/>
      <c r="L22" s="1082"/>
    </row>
    <row r="23" spans="2:12" ht="30.75" customHeight="1" x14ac:dyDescent="0.25">
      <c r="B23" s="1080"/>
      <c r="C23" s="1081"/>
      <c r="D23" s="1081"/>
      <c r="E23" s="1081"/>
      <c r="F23" s="1081"/>
      <c r="G23" s="1082"/>
      <c r="H23" s="1080"/>
      <c r="I23" s="1081"/>
      <c r="J23" s="1081"/>
      <c r="K23" s="1081"/>
      <c r="L23" s="1082"/>
    </row>
    <row r="24" spans="2:12" ht="33" customHeight="1" x14ac:dyDescent="0.25">
      <c r="B24" s="1080"/>
      <c r="C24" s="1081"/>
      <c r="D24" s="1081"/>
      <c r="E24" s="1081"/>
      <c r="F24" s="1081"/>
      <c r="G24" s="1082"/>
      <c r="H24" s="1080"/>
      <c r="I24" s="1081"/>
      <c r="J24" s="1081"/>
      <c r="K24" s="1081"/>
      <c r="L24" s="1082"/>
    </row>
    <row r="25" spans="2:12" ht="32.25" customHeight="1" thickBot="1" x14ac:dyDescent="0.3">
      <c r="B25" s="1080"/>
      <c r="C25" s="1081"/>
      <c r="D25" s="1081"/>
      <c r="E25" s="1081"/>
      <c r="F25" s="1081"/>
      <c r="G25" s="1082"/>
      <c r="H25" s="1080"/>
      <c r="I25" s="1081"/>
      <c r="J25" s="1081"/>
      <c r="K25" s="1081"/>
      <c r="L25" s="1082"/>
    </row>
    <row r="26" spans="2:12" ht="66" customHeight="1" thickBot="1" x14ac:dyDescent="0.3">
      <c r="B26" s="1084" t="s">
        <v>1139</v>
      </c>
      <c r="C26" s="1085"/>
      <c r="D26" s="1085"/>
      <c r="E26" s="1085"/>
      <c r="F26" s="1085"/>
      <c r="G26" s="1085"/>
      <c r="H26" s="1085"/>
      <c r="I26" s="1085"/>
      <c r="J26" s="1085"/>
      <c r="K26" s="1085"/>
      <c r="L26" s="1086"/>
    </row>
    <row r="27" spans="2:12" ht="43.5" customHeight="1" x14ac:dyDescent="0.25">
      <c r="B27" s="1077"/>
      <c r="C27" s="1078"/>
      <c r="D27" s="1078"/>
      <c r="E27" s="1078"/>
      <c r="F27" s="1078"/>
      <c r="G27" s="1079"/>
      <c r="H27" s="1077"/>
      <c r="I27" s="1078"/>
      <c r="J27" s="1078"/>
      <c r="K27" s="1078"/>
      <c r="L27" s="1079"/>
    </row>
    <row r="28" spans="2:12" ht="24.95" customHeight="1" x14ac:dyDescent="0.25">
      <c r="B28" s="1080"/>
      <c r="C28" s="1081"/>
      <c r="D28" s="1081"/>
      <c r="E28" s="1081"/>
      <c r="F28" s="1081"/>
      <c r="G28" s="1082"/>
      <c r="H28" s="1080"/>
      <c r="I28" s="1081"/>
      <c r="J28" s="1081"/>
      <c r="K28" s="1081"/>
      <c r="L28" s="1082"/>
    </row>
    <row r="29" spans="2:12" ht="24.95" customHeight="1" x14ac:dyDescent="0.25">
      <c r="B29" s="1080"/>
      <c r="C29" s="1081"/>
      <c r="D29" s="1081"/>
      <c r="E29" s="1081"/>
      <c r="F29" s="1081"/>
      <c r="G29" s="1082"/>
      <c r="H29" s="1080"/>
      <c r="I29" s="1081"/>
      <c r="J29" s="1081"/>
      <c r="K29" s="1081"/>
      <c r="L29" s="1082"/>
    </row>
    <row r="30" spans="2:12" ht="24.95" customHeight="1" x14ac:dyDescent="0.25">
      <c r="B30" s="1080"/>
      <c r="C30" s="1081"/>
      <c r="D30" s="1081"/>
      <c r="E30" s="1081"/>
      <c r="F30" s="1081"/>
      <c r="G30" s="1082"/>
      <c r="H30" s="1080"/>
      <c r="I30" s="1081"/>
      <c r="J30" s="1081"/>
      <c r="K30" s="1081"/>
      <c r="L30" s="1082"/>
    </row>
    <row r="31" spans="2:12" ht="24.95" customHeight="1" x14ac:dyDescent="0.25">
      <c r="B31" s="1080"/>
      <c r="C31" s="1081"/>
      <c r="D31" s="1081"/>
      <c r="E31" s="1081"/>
      <c r="F31" s="1081"/>
      <c r="G31" s="1082"/>
      <c r="H31" s="1080"/>
      <c r="I31" s="1081"/>
      <c r="J31" s="1081"/>
      <c r="K31" s="1081"/>
      <c r="L31" s="1082"/>
    </row>
    <row r="32" spans="2:12" ht="24.95" customHeight="1" x14ac:dyDescent="0.25">
      <c r="B32" s="1080"/>
      <c r="C32" s="1081"/>
      <c r="D32" s="1081"/>
      <c r="E32" s="1081"/>
      <c r="F32" s="1081"/>
      <c r="G32" s="1082"/>
      <c r="H32" s="1080"/>
      <c r="I32" s="1081"/>
      <c r="J32" s="1081"/>
      <c r="K32" s="1081"/>
      <c r="L32" s="1082"/>
    </row>
    <row r="33" spans="2:12" ht="24.95" customHeight="1" x14ac:dyDescent="0.25">
      <c r="B33" s="1080"/>
      <c r="C33" s="1081"/>
      <c r="D33" s="1081"/>
      <c r="E33" s="1081"/>
      <c r="F33" s="1081"/>
      <c r="G33" s="1082"/>
      <c r="H33" s="1080"/>
      <c r="I33" s="1081"/>
      <c r="J33" s="1081"/>
      <c r="K33" s="1081"/>
      <c r="L33" s="1082"/>
    </row>
    <row r="34" spans="2:12" ht="24.95" customHeight="1" x14ac:dyDescent="0.25">
      <c r="B34" s="1080"/>
      <c r="C34" s="1081"/>
      <c r="D34" s="1081"/>
      <c r="E34" s="1081"/>
      <c r="F34" s="1081"/>
      <c r="G34" s="1082"/>
      <c r="H34" s="1080"/>
      <c r="I34" s="1081"/>
      <c r="J34" s="1081"/>
      <c r="K34" s="1081"/>
      <c r="L34" s="1082"/>
    </row>
    <row r="35" spans="2:12" ht="27.75" customHeight="1" thickBot="1" x14ac:dyDescent="0.3">
      <c r="B35" s="1080"/>
      <c r="C35" s="1081"/>
      <c r="D35" s="1081"/>
      <c r="E35" s="1081"/>
      <c r="F35" s="1081"/>
      <c r="G35" s="1082"/>
      <c r="H35" s="1080"/>
      <c r="I35" s="1081"/>
      <c r="J35" s="1081"/>
      <c r="K35" s="1081"/>
      <c r="L35" s="1082"/>
    </row>
    <row r="36" spans="2:12" ht="24.95" customHeight="1" x14ac:dyDescent="0.25">
      <c r="B36" s="1077"/>
      <c r="C36" s="1078"/>
      <c r="D36" s="1078"/>
      <c r="E36" s="1078"/>
      <c r="F36" s="1078"/>
      <c r="G36" s="1079"/>
      <c r="H36" s="1077"/>
      <c r="I36" s="1078"/>
      <c r="J36" s="1078"/>
      <c r="K36" s="1078"/>
      <c r="L36" s="1079"/>
    </row>
    <row r="37" spans="2:12" ht="24.95" customHeight="1" x14ac:dyDescent="0.25">
      <c r="B37" s="1080"/>
      <c r="C37" s="1081"/>
      <c r="D37" s="1081"/>
      <c r="E37" s="1081"/>
      <c r="F37" s="1081"/>
      <c r="G37" s="1082"/>
      <c r="H37" s="1080"/>
      <c r="I37" s="1081"/>
      <c r="J37" s="1081"/>
      <c r="K37" s="1081"/>
      <c r="L37" s="1082"/>
    </row>
    <row r="38" spans="2:12" ht="24.95" customHeight="1" x14ac:dyDescent="0.25">
      <c r="B38" s="1080"/>
      <c r="C38" s="1081"/>
      <c r="D38" s="1081"/>
      <c r="E38" s="1081"/>
      <c r="F38" s="1081"/>
      <c r="G38" s="1082"/>
      <c r="H38" s="1080"/>
      <c r="I38" s="1081"/>
      <c r="J38" s="1081"/>
      <c r="K38" s="1081"/>
      <c r="L38" s="1082"/>
    </row>
    <row r="39" spans="2:12" ht="24.95" customHeight="1" x14ac:dyDescent="0.25">
      <c r="B39" s="1080"/>
      <c r="C39" s="1081"/>
      <c r="D39" s="1081"/>
      <c r="E39" s="1081"/>
      <c r="F39" s="1081"/>
      <c r="G39" s="1082"/>
      <c r="H39" s="1080"/>
      <c r="I39" s="1081"/>
      <c r="J39" s="1081"/>
      <c r="K39" s="1081"/>
      <c r="L39" s="1082"/>
    </row>
    <row r="40" spans="2:12" ht="24.95" customHeight="1" x14ac:dyDescent="0.25">
      <c r="B40" s="1080"/>
      <c r="C40" s="1081"/>
      <c r="D40" s="1081"/>
      <c r="E40" s="1081"/>
      <c r="F40" s="1081"/>
      <c r="G40" s="1082"/>
      <c r="H40" s="1080"/>
      <c r="I40" s="1081"/>
      <c r="J40" s="1081"/>
      <c r="K40" s="1081"/>
      <c r="L40" s="1082"/>
    </row>
    <row r="41" spans="2:12" ht="24.95" customHeight="1" x14ac:dyDescent="0.25">
      <c r="B41" s="1080"/>
      <c r="C41" s="1081"/>
      <c r="D41" s="1081"/>
      <c r="E41" s="1081"/>
      <c r="F41" s="1081"/>
      <c r="G41" s="1082"/>
      <c r="H41" s="1080"/>
      <c r="I41" s="1081"/>
      <c r="J41" s="1081"/>
      <c r="K41" s="1081"/>
      <c r="L41" s="1082"/>
    </row>
    <row r="42" spans="2:12" ht="24.95" customHeight="1" x14ac:dyDescent="0.25">
      <c r="B42" s="1080"/>
      <c r="C42" s="1081"/>
      <c r="D42" s="1081"/>
      <c r="E42" s="1081"/>
      <c r="F42" s="1081"/>
      <c r="G42" s="1082"/>
      <c r="H42" s="1080"/>
      <c r="I42" s="1081"/>
      <c r="J42" s="1081"/>
      <c r="K42" s="1081"/>
      <c r="L42" s="1082"/>
    </row>
    <row r="43" spans="2:12" ht="24.95" customHeight="1" x14ac:dyDescent="0.25">
      <c r="B43" s="1080"/>
      <c r="C43" s="1081"/>
      <c r="D43" s="1081"/>
      <c r="E43" s="1081"/>
      <c r="F43" s="1081"/>
      <c r="G43" s="1082"/>
      <c r="H43" s="1080"/>
      <c r="I43" s="1081"/>
      <c r="J43" s="1081"/>
      <c r="K43" s="1081"/>
      <c r="L43" s="1082"/>
    </row>
    <row r="44" spans="2:12" ht="48" customHeight="1" thickBot="1" x14ac:dyDescent="0.3">
      <c r="B44" s="1087"/>
      <c r="C44" s="1088"/>
      <c r="D44" s="1088"/>
      <c r="E44" s="1088"/>
      <c r="F44" s="1088"/>
      <c r="G44" s="1089"/>
      <c r="H44" s="1080"/>
      <c r="I44" s="1081"/>
      <c r="J44" s="1081"/>
      <c r="K44" s="1081"/>
      <c r="L44" s="1082"/>
    </row>
    <row r="45" spans="2:12" ht="60" customHeight="1" thickBot="1" x14ac:dyDescent="0.3">
      <c r="B45" s="1090" t="s">
        <v>1140</v>
      </c>
      <c r="C45" s="1091"/>
      <c r="D45" s="1091"/>
      <c r="E45" s="1091"/>
      <c r="F45" s="1091"/>
      <c r="G45" s="1091"/>
      <c r="H45" s="1091"/>
      <c r="I45" s="1091"/>
      <c r="J45" s="1091"/>
      <c r="K45" s="1091"/>
      <c r="L45" s="1092"/>
    </row>
    <row r="46" spans="2:12" ht="24.95" customHeight="1" x14ac:dyDescent="0.25">
      <c r="B46" s="1077"/>
      <c r="C46" s="1078"/>
      <c r="D46" s="1078"/>
      <c r="E46" s="1078"/>
      <c r="F46" s="1078"/>
      <c r="G46" s="1079"/>
      <c r="H46" s="1077"/>
      <c r="I46" s="1078"/>
      <c r="J46" s="1078"/>
      <c r="K46" s="1078"/>
      <c r="L46" s="1079"/>
    </row>
    <row r="47" spans="2:12" ht="24.95" customHeight="1" x14ac:dyDescent="0.25">
      <c r="B47" s="1080"/>
      <c r="C47" s="1081"/>
      <c r="D47" s="1081"/>
      <c r="E47" s="1081"/>
      <c r="F47" s="1081"/>
      <c r="G47" s="1082"/>
      <c r="H47" s="1080"/>
      <c r="I47" s="1081"/>
      <c r="J47" s="1081"/>
      <c r="K47" s="1081"/>
      <c r="L47" s="1082"/>
    </row>
    <row r="48" spans="2:12" ht="24.95" customHeight="1" x14ac:dyDescent="0.25">
      <c r="B48" s="1080"/>
      <c r="C48" s="1081"/>
      <c r="D48" s="1081"/>
      <c r="E48" s="1081"/>
      <c r="F48" s="1081"/>
      <c r="G48" s="1082"/>
      <c r="H48" s="1080"/>
      <c r="I48" s="1081"/>
      <c r="J48" s="1081"/>
      <c r="K48" s="1081"/>
      <c r="L48" s="1082"/>
    </row>
    <row r="49" spans="2:12" ht="24.95" customHeight="1" x14ac:dyDescent="0.25">
      <c r="B49" s="1080"/>
      <c r="C49" s="1081"/>
      <c r="D49" s="1081"/>
      <c r="E49" s="1081"/>
      <c r="F49" s="1081"/>
      <c r="G49" s="1082"/>
      <c r="H49" s="1080"/>
      <c r="I49" s="1081"/>
      <c r="J49" s="1081"/>
      <c r="K49" s="1081"/>
      <c r="L49" s="1082"/>
    </row>
    <row r="50" spans="2:12" ht="24.95" customHeight="1" x14ac:dyDescent="0.25">
      <c r="B50" s="1080"/>
      <c r="C50" s="1081"/>
      <c r="D50" s="1081"/>
      <c r="E50" s="1081"/>
      <c r="F50" s="1081"/>
      <c r="G50" s="1082"/>
      <c r="H50" s="1080"/>
      <c r="I50" s="1081"/>
      <c r="J50" s="1081"/>
      <c r="K50" s="1081"/>
      <c r="L50" s="1082"/>
    </row>
    <row r="51" spans="2:12" ht="24.95" customHeight="1" x14ac:dyDescent="0.25">
      <c r="B51" s="1080"/>
      <c r="C51" s="1081"/>
      <c r="D51" s="1081"/>
      <c r="E51" s="1081"/>
      <c r="F51" s="1081"/>
      <c r="G51" s="1082"/>
      <c r="H51" s="1080"/>
      <c r="I51" s="1081"/>
      <c r="J51" s="1081"/>
      <c r="K51" s="1081"/>
      <c r="L51" s="1082"/>
    </row>
    <row r="52" spans="2:12" ht="24.95" customHeight="1" x14ac:dyDescent="0.25">
      <c r="B52" s="1080"/>
      <c r="C52" s="1081"/>
      <c r="D52" s="1081"/>
      <c r="E52" s="1081"/>
      <c r="F52" s="1081"/>
      <c r="G52" s="1082"/>
      <c r="H52" s="1080"/>
      <c r="I52" s="1081"/>
      <c r="J52" s="1081"/>
      <c r="K52" s="1081"/>
      <c r="L52" s="1082"/>
    </row>
    <row r="53" spans="2:12" ht="24.95" customHeight="1" x14ac:dyDescent="0.25">
      <c r="B53" s="1080"/>
      <c r="C53" s="1081"/>
      <c r="D53" s="1081"/>
      <c r="E53" s="1081"/>
      <c r="F53" s="1081"/>
      <c r="G53" s="1082"/>
      <c r="H53" s="1080"/>
      <c r="I53" s="1081"/>
      <c r="J53" s="1081"/>
      <c r="K53" s="1081"/>
      <c r="L53" s="1082"/>
    </row>
    <row r="54" spans="2:12" ht="48" customHeight="1" thickBot="1" x14ac:dyDescent="0.3">
      <c r="B54" s="1080"/>
      <c r="C54" s="1081"/>
      <c r="D54" s="1081"/>
      <c r="E54" s="1081"/>
      <c r="F54" s="1081"/>
      <c r="G54" s="1082"/>
      <c r="H54" s="1080"/>
      <c r="I54" s="1081"/>
      <c r="J54" s="1081"/>
      <c r="K54" s="1081"/>
      <c r="L54" s="1082"/>
    </row>
    <row r="55" spans="2:12" ht="48" customHeight="1" thickBot="1" x14ac:dyDescent="0.3">
      <c r="B55" s="1090" t="s">
        <v>1141</v>
      </c>
      <c r="C55" s="1091"/>
      <c r="D55" s="1091"/>
      <c r="E55" s="1091"/>
      <c r="F55" s="1091"/>
      <c r="G55" s="1091"/>
      <c r="H55" s="1091"/>
      <c r="I55" s="1091"/>
      <c r="J55" s="1091"/>
      <c r="K55" s="1091"/>
      <c r="L55" s="1092"/>
    </row>
    <row r="56" spans="2:12" ht="27" customHeight="1" x14ac:dyDescent="0.25">
      <c r="B56" s="1077"/>
      <c r="C56" s="1078"/>
      <c r="D56" s="1078"/>
      <c r="E56" s="1078"/>
      <c r="F56" s="1078"/>
      <c r="G56" s="1079"/>
      <c r="H56" s="1077"/>
      <c r="I56" s="1078"/>
      <c r="J56" s="1078"/>
      <c r="K56" s="1078"/>
      <c r="L56" s="1079"/>
    </row>
    <row r="57" spans="2:12" ht="27" customHeight="1" x14ac:dyDescent="0.25">
      <c r="B57" s="1080"/>
      <c r="C57" s="1081"/>
      <c r="D57" s="1081"/>
      <c r="E57" s="1081"/>
      <c r="F57" s="1081"/>
      <c r="G57" s="1082"/>
      <c r="H57" s="1080"/>
      <c r="I57" s="1081"/>
      <c r="J57" s="1081"/>
      <c r="K57" s="1081"/>
      <c r="L57" s="1082"/>
    </row>
    <row r="58" spans="2:12" ht="27" customHeight="1" x14ac:dyDescent="0.25">
      <c r="B58" s="1080"/>
      <c r="C58" s="1081"/>
      <c r="D58" s="1081"/>
      <c r="E58" s="1081"/>
      <c r="F58" s="1081"/>
      <c r="G58" s="1082"/>
      <c r="H58" s="1080"/>
      <c r="I58" s="1081"/>
      <c r="J58" s="1081"/>
      <c r="K58" s="1081"/>
      <c r="L58" s="1082"/>
    </row>
    <row r="59" spans="2:12" ht="27" customHeight="1" x14ac:dyDescent="0.25">
      <c r="B59" s="1080"/>
      <c r="C59" s="1081"/>
      <c r="D59" s="1081"/>
      <c r="E59" s="1081"/>
      <c r="F59" s="1081"/>
      <c r="G59" s="1082"/>
      <c r="H59" s="1080"/>
      <c r="I59" s="1081"/>
      <c r="J59" s="1081"/>
      <c r="K59" s="1081"/>
      <c r="L59" s="1082"/>
    </row>
    <row r="60" spans="2:12" ht="27" customHeight="1" x14ac:dyDescent="0.25">
      <c r="B60" s="1080"/>
      <c r="C60" s="1081"/>
      <c r="D60" s="1081"/>
      <c r="E60" s="1081"/>
      <c r="F60" s="1081"/>
      <c r="G60" s="1082"/>
      <c r="H60" s="1080"/>
      <c r="I60" s="1081"/>
      <c r="J60" s="1081"/>
      <c r="K60" s="1081"/>
      <c r="L60" s="1082"/>
    </row>
    <row r="61" spans="2:12" ht="27" customHeight="1" x14ac:dyDescent="0.25">
      <c r="B61" s="1080"/>
      <c r="C61" s="1081"/>
      <c r="D61" s="1081"/>
      <c r="E61" s="1081"/>
      <c r="F61" s="1081"/>
      <c r="G61" s="1082"/>
      <c r="H61" s="1080"/>
      <c r="I61" s="1081"/>
      <c r="J61" s="1081"/>
      <c r="K61" s="1081"/>
      <c r="L61" s="1082"/>
    </row>
    <row r="62" spans="2:12" ht="27" customHeight="1" x14ac:dyDescent="0.25">
      <c r="B62" s="1080"/>
      <c r="C62" s="1081"/>
      <c r="D62" s="1081"/>
      <c r="E62" s="1081"/>
      <c r="F62" s="1081"/>
      <c r="G62" s="1082"/>
      <c r="H62" s="1080"/>
      <c r="I62" s="1081"/>
      <c r="J62" s="1081"/>
      <c r="K62" s="1081"/>
      <c r="L62" s="1082"/>
    </row>
    <row r="63" spans="2:12" ht="27" customHeight="1" x14ac:dyDescent="0.25">
      <c r="B63" s="1080"/>
      <c r="C63" s="1081"/>
      <c r="D63" s="1081"/>
      <c r="E63" s="1081"/>
      <c r="F63" s="1081"/>
      <c r="G63" s="1082"/>
      <c r="H63" s="1080"/>
      <c r="I63" s="1081"/>
      <c r="J63" s="1081"/>
      <c r="K63" s="1081"/>
      <c r="L63" s="1082"/>
    </row>
    <row r="64" spans="2:12" ht="27" customHeight="1" thickBot="1" x14ac:dyDescent="0.3">
      <c r="B64" s="1080"/>
      <c r="C64" s="1081"/>
      <c r="D64" s="1081"/>
      <c r="E64" s="1081"/>
      <c r="F64" s="1081"/>
      <c r="G64" s="1082"/>
      <c r="H64" s="1080"/>
      <c r="I64" s="1081"/>
      <c r="J64" s="1081"/>
      <c r="K64" s="1081"/>
      <c r="L64" s="1082"/>
    </row>
    <row r="65" spans="2:12" ht="30.75" customHeight="1" x14ac:dyDescent="0.25">
      <c r="B65" s="1077"/>
      <c r="C65" s="1078"/>
      <c r="D65" s="1078"/>
      <c r="E65" s="1078"/>
      <c r="F65" s="1078"/>
      <c r="G65" s="1079"/>
      <c r="H65" s="1077"/>
      <c r="I65" s="1078"/>
      <c r="J65" s="1078"/>
      <c r="K65" s="1078"/>
      <c r="L65" s="1079"/>
    </row>
    <row r="66" spans="2:12" ht="28.5" customHeight="1" x14ac:dyDescent="0.25">
      <c r="B66" s="1080"/>
      <c r="C66" s="1081"/>
      <c r="D66" s="1081"/>
      <c r="E66" s="1081"/>
      <c r="F66" s="1081"/>
      <c r="G66" s="1082"/>
      <c r="H66" s="1080"/>
      <c r="I66" s="1081"/>
      <c r="J66" s="1081"/>
      <c r="K66" s="1081"/>
      <c r="L66" s="1082"/>
    </row>
    <row r="67" spans="2:12" ht="28.5" customHeight="1" x14ac:dyDescent="0.25">
      <c r="B67" s="1080"/>
      <c r="C67" s="1081"/>
      <c r="D67" s="1081"/>
      <c r="E67" s="1081"/>
      <c r="F67" s="1081"/>
      <c r="G67" s="1082"/>
      <c r="H67" s="1080"/>
      <c r="I67" s="1081"/>
      <c r="J67" s="1081"/>
      <c r="K67" s="1081"/>
      <c r="L67" s="1082"/>
    </row>
    <row r="68" spans="2:12" ht="28.5" customHeight="1" x14ac:dyDescent="0.25">
      <c r="B68" s="1080"/>
      <c r="C68" s="1081"/>
      <c r="D68" s="1081"/>
      <c r="E68" s="1081"/>
      <c r="F68" s="1081"/>
      <c r="G68" s="1082"/>
      <c r="H68" s="1080"/>
      <c r="I68" s="1081"/>
      <c r="J68" s="1081"/>
      <c r="K68" s="1081"/>
      <c r="L68" s="1082"/>
    </row>
    <row r="69" spans="2:12" ht="25.5" customHeight="1" x14ac:dyDescent="0.25">
      <c r="B69" s="1080"/>
      <c r="C69" s="1081"/>
      <c r="D69" s="1081"/>
      <c r="E69" s="1081"/>
      <c r="F69" s="1081"/>
      <c r="G69" s="1082"/>
      <c r="H69" s="1080"/>
      <c r="I69" s="1081"/>
      <c r="J69" s="1081"/>
      <c r="K69" s="1081"/>
      <c r="L69" s="1082"/>
    </row>
    <row r="70" spans="2:12" ht="24" customHeight="1" x14ac:dyDescent="0.25">
      <c r="B70" s="1080"/>
      <c r="C70" s="1081"/>
      <c r="D70" s="1081"/>
      <c r="E70" s="1081"/>
      <c r="F70" s="1081"/>
      <c r="G70" s="1082"/>
      <c r="H70" s="1080"/>
      <c r="I70" s="1081"/>
      <c r="J70" s="1081"/>
      <c r="K70" s="1081"/>
      <c r="L70" s="1082"/>
    </row>
    <row r="71" spans="2:12" ht="25.5" customHeight="1" x14ac:dyDescent="0.25">
      <c r="B71" s="1080"/>
      <c r="C71" s="1081"/>
      <c r="D71" s="1081"/>
      <c r="E71" s="1081"/>
      <c r="F71" s="1081"/>
      <c r="G71" s="1082"/>
      <c r="H71" s="1080"/>
      <c r="I71" s="1081"/>
      <c r="J71" s="1081"/>
      <c r="K71" s="1081"/>
      <c r="L71" s="1082"/>
    </row>
    <row r="72" spans="2:12" ht="21.75" customHeight="1" x14ac:dyDescent="0.25">
      <c r="B72" s="1080"/>
      <c r="C72" s="1081"/>
      <c r="D72" s="1081"/>
      <c r="E72" s="1081"/>
      <c r="F72" s="1081"/>
      <c r="G72" s="1082"/>
      <c r="H72" s="1080"/>
      <c r="I72" s="1081"/>
      <c r="J72" s="1081"/>
      <c r="K72" s="1081"/>
      <c r="L72" s="1082"/>
    </row>
    <row r="73" spans="2:12" ht="21.75" customHeight="1" thickBot="1" x14ac:dyDescent="0.3">
      <c r="B73" s="1080"/>
      <c r="C73" s="1081"/>
      <c r="D73" s="1081"/>
      <c r="E73" s="1081"/>
      <c r="F73" s="1081"/>
      <c r="G73" s="1082"/>
      <c r="H73" s="1080"/>
      <c r="I73" s="1081"/>
      <c r="J73" s="1081"/>
      <c r="K73" s="1081"/>
      <c r="L73" s="1082"/>
    </row>
    <row r="74" spans="2:12" ht="27" customHeight="1" x14ac:dyDescent="0.25">
      <c r="B74" s="1077"/>
      <c r="C74" s="1078"/>
      <c r="D74" s="1078"/>
      <c r="E74" s="1078"/>
      <c r="F74" s="1078"/>
      <c r="G74" s="1079"/>
      <c r="H74" s="1077"/>
      <c r="I74" s="1078"/>
      <c r="J74" s="1078"/>
      <c r="K74" s="1078"/>
      <c r="L74" s="1079"/>
    </row>
    <row r="75" spans="2:12" ht="27" customHeight="1" x14ac:dyDescent="0.25">
      <c r="B75" s="1080"/>
      <c r="C75" s="1081"/>
      <c r="D75" s="1081"/>
      <c r="E75" s="1081"/>
      <c r="F75" s="1081"/>
      <c r="G75" s="1082"/>
      <c r="H75" s="1080"/>
      <c r="I75" s="1081"/>
      <c r="J75" s="1081"/>
      <c r="K75" s="1081"/>
      <c r="L75" s="1082"/>
    </row>
    <row r="76" spans="2:12" ht="27" customHeight="1" x14ac:dyDescent="0.25">
      <c r="B76" s="1080"/>
      <c r="C76" s="1081"/>
      <c r="D76" s="1081"/>
      <c r="E76" s="1081"/>
      <c r="F76" s="1081"/>
      <c r="G76" s="1082"/>
      <c r="H76" s="1080"/>
      <c r="I76" s="1081"/>
      <c r="J76" s="1081"/>
      <c r="K76" s="1081"/>
      <c r="L76" s="1082"/>
    </row>
    <row r="77" spans="2:12" ht="27" customHeight="1" x14ac:dyDescent="0.25">
      <c r="B77" s="1080"/>
      <c r="C77" s="1081"/>
      <c r="D77" s="1081"/>
      <c r="E77" s="1081"/>
      <c r="F77" s="1081"/>
      <c r="G77" s="1082"/>
      <c r="H77" s="1080"/>
      <c r="I77" s="1081"/>
      <c r="J77" s="1081"/>
      <c r="K77" s="1081"/>
      <c r="L77" s="1082"/>
    </row>
    <row r="78" spans="2:12" ht="27" customHeight="1" x14ac:dyDescent="0.25">
      <c r="B78" s="1080"/>
      <c r="C78" s="1081"/>
      <c r="D78" s="1081"/>
      <c r="E78" s="1081"/>
      <c r="F78" s="1081"/>
      <c r="G78" s="1082"/>
      <c r="H78" s="1080"/>
      <c r="I78" s="1081"/>
      <c r="J78" s="1081"/>
      <c r="K78" s="1081"/>
      <c r="L78" s="1082"/>
    </row>
    <row r="79" spans="2:12" ht="27" customHeight="1" x14ac:dyDescent="0.25">
      <c r="B79" s="1080"/>
      <c r="C79" s="1081"/>
      <c r="D79" s="1081"/>
      <c r="E79" s="1081"/>
      <c r="F79" s="1081"/>
      <c r="G79" s="1082"/>
      <c r="H79" s="1080"/>
      <c r="I79" s="1081"/>
      <c r="J79" s="1081"/>
      <c r="K79" s="1081"/>
      <c r="L79" s="1082"/>
    </row>
    <row r="80" spans="2:12" ht="27" customHeight="1" x14ac:dyDescent="0.25">
      <c r="B80" s="1080"/>
      <c r="C80" s="1081"/>
      <c r="D80" s="1081"/>
      <c r="E80" s="1081"/>
      <c r="F80" s="1081"/>
      <c r="G80" s="1082"/>
      <c r="H80" s="1080"/>
      <c r="I80" s="1081"/>
      <c r="J80" s="1081"/>
      <c r="K80" s="1081"/>
      <c r="L80" s="1082"/>
    </row>
    <row r="81" spans="2:12" ht="27" customHeight="1" x14ac:dyDescent="0.25">
      <c r="B81" s="1080"/>
      <c r="C81" s="1081"/>
      <c r="D81" s="1081"/>
      <c r="E81" s="1081"/>
      <c r="F81" s="1081"/>
      <c r="G81" s="1082"/>
      <c r="H81" s="1080"/>
      <c r="I81" s="1081"/>
      <c r="J81" s="1081"/>
      <c r="K81" s="1081"/>
      <c r="L81" s="1082"/>
    </row>
    <row r="82" spans="2:12" ht="27" customHeight="1" thickBot="1" x14ac:dyDescent="0.3">
      <c r="B82" s="1080"/>
      <c r="C82" s="1081"/>
      <c r="D82" s="1081"/>
      <c r="E82" s="1081"/>
      <c r="F82" s="1081"/>
      <c r="G82" s="1082"/>
      <c r="H82" s="1080"/>
      <c r="I82" s="1081"/>
      <c r="J82" s="1081"/>
      <c r="K82" s="1081"/>
      <c r="L82" s="1082"/>
    </row>
    <row r="83" spans="2:12" ht="28.5" customHeight="1" x14ac:dyDescent="0.25">
      <c r="B83" s="1077"/>
      <c r="C83" s="1078"/>
      <c r="D83" s="1078"/>
      <c r="E83" s="1078"/>
      <c r="F83" s="1078"/>
      <c r="G83" s="1079"/>
      <c r="H83" s="1077"/>
      <c r="I83" s="1078"/>
      <c r="J83" s="1078"/>
      <c r="K83" s="1078"/>
      <c r="L83" s="1079"/>
    </row>
    <row r="84" spans="2:12" ht="28.5" customHeight="1" x14ac:dyDescent="0.25">
      <c r="B84" s="1080"/>
      <c r="C84" s="1081"/>
      <c r="D84" s="1081"/>
      <c r="E84" s="1081"/>
      <c r="F84" s="1081"/>
      <c r="G84" s="1082"/>
      <c r="H84" s="1080"/>
      <c r="I84" s="1081"/>
      <c r="J84" s="1081"/>
      <c r="K84" s="1081"/>
      <c r="L84" s="1082"/>
    </row>
    <row r="85" spans="2:12" ht="28.5" customHeight="1" x14ac:dyDescent="0.25">
      <c r="B85" s="1080"/>
      <c r="C85" s="1081"/>
      <c r="D85" s="1081"/>
      <c r="E85" s="1081"/>
      <c r="F85" s="1081"/>
      <c r="G85" s="1082"/>
      <c r="H85" s="1080"/>
      <c r="I85" s="1081"/>
      <c r="J85" s="1081"/>
      <c r="K85" s="1081"/>
      <c r="L85" s="1082"/>
    </row>
    <row r="86" spans="2:12" ht="28.5" customHeight="1" x14ac:dyDescent="0.25">
      <c r="B86" s="1080"/>
      <c r="C86" s="1081"/>
      <c r="D86" s="1081"/>
      <c r="E86" s="1081"/>
      <c r="F86" s="1081"/>
      <c r="G86" s="1082"/>
      <c r="H86" s="1080"/>
      <c r="I86" s="1081"/>
      <c r="J86" s="1081"/>
      <c r="K86" s="1081"/>
      <c r="L86" s="1082"/>
    </row>
    <row r="87" spans="2:12" ht="26.25" customHeight="1" x14ac:dyDescent="0.25">
      <c r="B87" s="1080"/>
      <c r="C87" s="1081"/>
      <c r="D87" s="1081"/>
      <c r="E87" s="1081"/>
      <c r="F87" s="1081"/>
      <c r="G87" s="1082"/>
      <c r="H87" s="1080"/>
      <c r="I87" s="1081"/>
      <c r="J87" s="1081"/>
      <c r="K87" s="1081"/>
      <c r="L87" s="1082"/>
    </row>
    <row r="88" spans="2:12" ht="28.5" customHeight="1" x14ac:dyDescent="0.25">
      <c r="B88" s="1080"/>
      <c r="C88" s="1081"/>
      <c r="D88" s="1081"/>
      <c r="E88" s="1081"/>
      <c r="F88" s="1081"/>
      <c r="G88" s="1082"/>
      <c r="H88" s="1080"/>
      <c r="I88" s="1081"/>
      <c r="J88" s="1081"/>
      <c r="K88" s="1081"/>
      <c r="L88" s="1082"/>
    </row>
    <row r="89" spans="2:12" ht="27.75" customHeight="1" x14ac:dyDescent="0.25">
      <c r="B89" s="1080"/>
      <c r="C89" s="1081"/>
      <c r="D89" s="1081"/>
      <c r="E89" s="1081"/>
      <c r="F89" s="1081"/>
      <c r="G89" s="1082"/>
      <c r="H89" s="1080"/>
      <c r="I89" s="1081"/>
      <c r="J89" s="1081"/>
      <c r="K89" s="1081"/>
      <c r="L89" s="1082"/>
    </row>
    <row r="90" spans="2:12" ht="21.75" customHeight="1" x14ac:dyDescent="0.25">
      <c r="B90" s="1080"/>
      <c r="C90" s="1081"/>
      <c r="D90" s="1081"/>
      <c r="E90" s="1081"/>
      <c r="F90" s="1081"/>
      <c r="G90" s="1082"/>
      <c r="H90" s="1080"/>
      <c r="I90" s="1081"/>
      <c r="J90" s="1081"/>
      <c r="K90" s="1081"/>
      <c r="L90" s="1082"/>
    </row>
    <row r="91" spans="2:12" ht="19.5" customHeight="1" x14ac:dyDescent="0.25">
      <c r="B91" s="1080"/>
      <c r="C91" s="1081"/>
      <c r="D91" s="1081"/>
      <c r="E91" s="1081"/>
      <c r="F91" s="1081"/>
      <c r="G91" s="1082"/>
      <c r="H91" s="1080"/>
      <c r="I91" s="1081"/>
      <c r="J91" s="1081"/>
      <c r="K91" s="1081"/>
      <c r="L91" s="1082"/>
    </row>
    <row r="92" spans="2:12" ht="73.5" customHeight="1" x14ac:dyDescent="0.25">
      <c r="B92" s="1093" t="s">
        <v>1142</v>
      </c>
      <c r="C92" s="1093"/>
      <c r="D92" s="1093"/>
      <c r="E92" s="1093"/>
      <c r="F92" s="1093"/>
      <c r="G92" s="1093"/>
      <c r="H92" s="1093"/>
      <c r="I92" s="1093"/>
      <c r="J92" s="1093"/>
      <c r="K92" s="1093"/>
      <c r="L92" s="1093"/>
    </row>
  </sheetData>
  <mergeCells count="41">
    <mergeCell ref="B83:G91"/>
    <mergeCell ref="H83:L91"/>
    <mergeCell ref="B92:L92"/>
    <mergeCell ref="B55:L55"/>
    <mergeCell ref="B56:G64"/>
    <mergeCell ref="H56:L64"/>
    <mergeCell ref="B65:G73"/>
    <mergeCell ref="H65:L73"/>
    <mergeCell ref="B74:G82"/>
    <mergeCell ref="H74:L82"/>
    <mergeCell ref="B46:G54"/>
    <mergeCell ref="H46:L54"/>
    <mergeCell ref="B7:L7"/>
    <mergeCell ref="B8:G16"/>
    <mergeCell ref="H8:L16"/>
    <mergeCell ref="B17:G25"/>
    <mergeCell ref="H17:L25"/>
    <mergeCell ref="B26:L26"/>
    <mergeCell ref="B27:G35"/>
    <mergeCell ref="H27:L35"/>
    <mergeCell ref="B36:G44"/>
    <mergeCell ref="H36:L44"/>
    <mergeCell ref="B45:L45"/>
    <mergeCell ref="B5:D5"/>
    <mergeCell ref="E5:F5"/>
    <mergeCell ref="G5:H5"/>
    <mergeCell ref="K5:L5"/>
    <mergeCell ref="B6:D6"/>
    <mergeCell ref="E6:F6"/>
    <mergeCell ref="G6:H6"/>
    <mergeCell ref="K6:L6"/>
    <mergeCell ref="B1:D4"/>
    <mergeCell ref="E1:J1"/>
    <mergeCell ref="K1:L4"/>
    <mergeCell ref="E2:J2"/>
    <mergeCell ref="E3:E4"/>
    <mergeCell ref="F3:F4"/>
    <mergeCell ref="G3:G4"/>
    <mergeCell ref="H3:H4"/>
    <mergeCell ref="I3:I4"/>
    <mergeCell ref="J3:J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2020-01-24T13:53:00Z</dcterms:modified>
</cp:coreProperties>
</file>